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arjuytk-my.sharepoint.com/personal/katrin_hanko_ytkpohja_ee/Documents/Dokumendid/LÄÄNE-VIRU/20230901/"/>
    </mc:Choice>
  </mc:AlternateContent>
  <xr:revisionPtr revIDLastSave="4" documentId="13_ncr:4000b_{0E300A8B-B1F7-4AA6-B4DB-B92EE672E61F}" xr6:coauthVersionLast="47" xr6:coauthVersionMax="47" xr10:uidLastSave="{350204B7-4CB0-4536-9690-476187374528}"/>
  <bookViews>
    <workbookView xWindow="-120" yWindow="-120" windowWidth="29040" windowHeight="15720" xr2:uid="{00000000-000D-0000-FFFF-FFFF00000000}"/>
  </bookViews>
  <sheets>
    <sheet name="65B 1-5" sheetId="202" r:id="rId1"/>
    <sheet name="Jelgava" sheetId="126" state="hidden" r:id="rId2"/>
    <sheet name="Talava" sheetId="1" state="hidden" r:id="rId3"/>
    <sheet name="Design Ufa RUS" sheetId="124" state="hidden" r:id="rId4"/>
  </sheets>
  <definedNames>
    <definedName name="_xlnm.Print_Titles" localSheetId="0">'65B 1-5'!$A:$F</definedName>
    <definedName name="_xlnm.Print_Titles" localSheetId="3">'Design Ufa RUS'!$A:$F</definedName>
    <definedName name="_xlnm.Print_Titles" localSheetId="1">Jelgava!$A:$F</definedName>
    <definedName name="_xlnm.Print_Titles" localSheetId="2">Talava!$A:$F</definedName>
    <definedName name="Table1" localSheetId="0">'65B 1-5'!$G$15:$G$61</definedName>
    <definedName name="Table1" localSheetId="3">'Design Ufa RUS'!$G$5:$H$20</definedName>
    <definedName name="Table1" localSheetId="1">Jelgava!$G$3:$H$19</definedName>
    <definedName name="Table1">Talava!$G$5:$H$23</definedName>
    <definedName name="Table2" localSheetId="0">'65B 1-5'!$G$66:$G$111</definedName>
    <definedName name="Table2" localSheetId="3">'Design Ufa RUS'!$G$25:$H$40</definedName>
    <definedName name="Table2" localSheetId="1">Jelgava!$G$23:$H$39</definedName>
    <definedName name="Table2">Talava!$G$28:$H$46</definedName>
    <definedName name="TimeTable1" localSheetId="0">'65B 1-5'!$G$18:$G$19</definedName>
    <definedName name="TimeTable1" localSheetId="3">'Design Ufa RUS'!$G$7:$H$16</definedName>
    <definedName name="TimeTable1" localSheetId="1">Jelgava!$G$6:$H$15</definedName>
    <definedName name="TimeTable1">Talava!$G$7:$H$16</definedName>
    <definedName name="TimeTable2" localSheetId="0">'65B 1-5'!$G$69:$G$70</definedName>
    <definedName name="TimeTable2" localSheetId="3">'Design Ufa RUS'!$G$27:$H$36</definedName>
    <definedName name="TimeTable2" localSheetId="1">Jelgava!$G$26:$H$35</definedName>
    <definedName name="TimeTable2">Talava!$G$30:$H$39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1" i="202" l="1"/>
  <c r="A69" i="202"/>
  <c r="A70" i="202" s="1"/>
  <c r="A71" i="202" s="1"/>
  <c r="A72" i="202" s="1"/>
  <c r="A73" i="202" s="1"/>
  <c r="A74" i="202" s="1"/>
  <c r="A75" i="202" s="1"/>
  <c r="A76" i="202" s="1"/>
  <c r="A77" i="202" s="1"/>
  <c r="A78" i="202" s="1"/>
  <c r="A79" i="202" s="1"/>
  <c r="A80" i="202" s="1"/>
  <c r="A81" i="202" s="1"/>
  <c r="A82" i="202" s="1"/>
  <c r="A83" i="202" s="1"/>
  <c r="A84" i="202" s="1"/>
  <c r="A85" i="202" s="1"/>
  <c r="A86" i="202" s="1"/>
  <c r="A87" i="202" s="1"/>
  <c r="A88" i="202" s="1"/>
  <c r="A89" i="202" s="1"/>
  <c r="A90" i="202" s="1"/>
  <c r="A91" i="202" s="1"/>
  <c r="A92" i="202" s="1"/>
  <c r="A93" i="202" s="1"/>
  <c r="A94" i="202" s="1"/>
  <c r="A95" i="202" s="1"/>
  <c r="A96" i="202" s="1"/>
  <c r="A97" i="202" s="1"/>
  <c r="A98" i="202" s="1"/>
  <c r="A99" i="202" s="1"/>
  <c r="A100" i="202" s="1"/>
  <c r="A101" i="202" s="1"/>
  <c r="A102" i="202" s="1"/>
  <c r="A103" i="202" s="1"/>
  <c r="A104" i="202" s="1"/>
  <c r="A105" i="202" s="1"/>
  <c r="A106" i="202" s="1"/>
  <c r="A107" i="202" s="1"/>
  <c r="G61" i="202"/>
  <c r="A18" i="202"/>
  <c r="A19" i="202" s="1"/>
  <c r="A20" i="202" s="1"/>
  <c r="A21" i="202" s="1"/>
  <c r="A22" i="202" s="1"/>
  <c r="A23" i="202" s="1"/>
  <c r="A24" i="202" s="1"/>
  <c r="A25" i="202" s="1"/>
  <c r="A26" i="202" s="1"/>
  <c r="A27" i="202" s="1"/>
  <c r="A28" i="202" s="1"/>
  <c r="A29" i="202" s="1"/>
  <c r="A30" i="202" s="1"/>
  <c r="A31" i="202" s="1"/>
  <c r="A32" i="202" s="1"/>
  <c r="A33" i="202" s="1"/>
  <c r="A34" i="202" s="1"/>
  <c r="A35" i="202" s="1"/>
  <c r="A36" i="202" s="1"/>
  <c r="A37" i="202" s="1"/>
  <c r="A38" i="202" s="1"/>
  <c r="A39" i="202" s="1"/>
  <c r="A40" i="202" s="1"/>
  <c r="A41" i="202" s="1"/>
  <c r="A42" i="202" s="1"/>
  <c r="A43" i="202" s="1"/>
  <c r="A44" i="202" s="1"/>
  <c r="A45" i="202" s="1"/>
  <c r="A46" i="202" s="1"/>
  <c r="A47" i="202" s="1"/>
  <c r="A48" i="202" s="1"/>
  <c r="A49" i="202" s="1"/>
  <c r="A50" i="202" s="1"/>
  <c r="A51" i="202" s="1"/>
  <c r="A52" i="202" s="1"/>
  <c r="A53" i="202" s="1"/>
  <c r="A54" i="202" s="1"/>
  <c r="A55" i="202" s="1"/>
  <c r="A56" i="202" s="1"/>
  <c r="A57" i="202" s="1"/>
  <c r="H6" i="124"/>
  <c r="H26" i="124"/>
  <c r="H6" i="1"/>
  <c r="H29" i="1"/>
  <c r="H4" i="126"/>
  <c r="H24" i="126"/>
  <c r="B32" i="1"/>
  <c r="A32" i="1" s="1"/>
  <c r="B12" i="124"/>
  <c r="A12" i="124" s="1"/>
  <c r="E15" i="126"/>
  <c r="C8" i="124"/>
  <c r="C7" i="1"/>
  <c r="C35" i="1"/>
  <c r="G25" i="126"/>
  <c r="B38" i="1"/>
  <c r="A38" i="1" s="1"/>
  <c r="E36" i="1"/>
  <c r="C32" i="126"/>
  <c r="E33" i="124"/>
  <c r="C36" i="124"/>
  <c r="D36" i="124" s="1"/>
  <c r="E32" i="1"/>
  <c r="C14" i="124"/>
  <c r="C34" i="1"/>
  <c r="E34" i="124"/>
  <c r="F21" i="126"/>
  <c r="G41" i="1"/>
  <c r="H19" i="124"/>
  <c r="C33" i="124"/>
  <c r="C14" i="1"/>
  <c r="B14" i="1"/>
  <c r="A14" i="1" s="1"/>
  <c r="E10" i="126"/>
  <c r="E9" i="126"/>
  <c r="E33" i="126"/>
  <c r="B35" i="126"/>
  <c r="A35" i="126" s="1"/>
  <c r="B9" i="1"/>
  <c r="A9" i="1" s="1"/>
  <c r="E11" i="1"/>
  <c r="C9" i="126"/>
  <c r="E9" i="124"/>
  <c r="E33" i="1"/>
  <c r="C9" i="124"/>
  <c r="B32" i="124"/>
  <c r="A32" i="124" s="1"/>
  <c r="C30" i="126"/>
  <c r="C16" i="124"/>
  <c r="D16" i="124" s="1"/>
  <c r="E14" i="1"/>
  <c r="B9" i="126"/>
  <c r="A9" i="126" s="1"/>
  <c r="B15" i="124"/>
  <c r="A15" i="124" s="1"/>
  <c r="B35" i="1"/>
  <c r="A35" i="1" s="1"/>
  <c r="C35" i="124"/>
  <c r="H41" i="1"/>
  <c r="B11" i="124"/>
  <c r="A11" i="124" s="1"/>
  <c r="C29" i="126"/>
  <c r="B29" i="124"/>
  <c r="A29" i="124" s="1"/>
  <c r="B12" i="1"/>
  <c r="A12" i="1" s="1"/>
  <c r="E28" i="126"/>
  <c r="E36" i="124"/>
  <c r="H42" i="1"/>
  <c r="H36" i="126"/>
  <c r="B11" i="126"/>
  <c r="A11" i="126" s="1"/>
  <c r="C13" i="1"/>
  <c r="B15" i="1"/>
  <c r="A15" i="1" s="1"/>
  <c r="E7" i="124"/>
  <c r="B14" i="126"/>
  <c r="A14" i="126" s="1"/>
  <c r="E12" i="126"/>
  <c r="C8" i="1"/>
  <c r="B11" i="1"/>
  <c r="A11" i="1" s="1"/>
  <c r="C31" i="1"/>
  <c r="E7" i="126"/>
  <c r="E14" i="124"/>
  <c r="E30" i="124"/>
  <c r="C36" i="1"/>
  <c r="C30" i="124"/>
  <c r="C8" i="126"/>
  <c r="B31" i="124"/>
  <c r="A31" i="124" s="1"/>
  <c r="E9" i="1"/>
  <c r="E29" i="124"/>
  <c r="A2" i="126"/>
  <c r="C15" i="126"/>
  <c r="C7" i="124"/>
  <c r="H17" i="126"/>
  <c r="H18" i="126" s="1"/>
  <c r="B9" i="124"/>
  <c r="A9" i="124" s="1"/>
  <c r="B14" i="124"/>
  <c r="A14" i="124" s="1"/>
  <c r="E30" i="1"/>
  <c r="B36" i="1"/>
  <c r="A36" i="1" s="1"/>
  <c r="B7" i="124"/>
  <c r="C13" i="124"/>
  <c r="C12" i="124"/>
  <c r="G18" i="124"/>
  <c r="E27" i="124"/>
  <c r="B39" i="1"/>
  <c r="A39" i="1" s="1"/>
  <c r="C31" i="126"/>
  <c r="B7" i="1"/>
  <c r="B33" i="124"/>
  <c r="A33" i="124" s="1"/>
  <c r="E38" i="1"/>
  <c r="C11" i="1"/>
  <c r="B27" i="124"/>
  <c r="O1" i="126"/>
  <c r="O21" i="126" s="1"/>
  <c r="B34" i="1"/>
  <c r="A34" i="1" s="1"/>
  <c r="C35" i="126"/>
  <c r="E12" i="1"/>
  <c r="E11" i="126"/>
  <c r="E31" i="124"/>
  <c r="B13" i="126"/>
  <c r="A13" i="126" s="1"/>
  <c r="F2" i="124"/>
  <c r="F22" i="124" s="1"/>
  <c r="B30" i="126"/>
  <c r="A30" i="126" s="1"/>
  <c r="E34" i="126"/>
  <c r="B34" i="124"/>
  <c r="A34" i="124" s="1"/>
  <c r="E15" i="1"/>
  <c r="E14" i="126"/>
  <c r="B13" i="1"/>
  <c r="A13" i="1" s="1"/>
  <c r="B10" i="124"/>
  <c r="A10" i="124" s="1"/>
  <c r="H19" i="1"/>
  <c r="E13" i="124"/>
  <c r="C16" i="1"/>
  <c r="E8" i="124"/>
  <c r="C38" i="1"/>
  <c r="C33" i="126"/>
  <c r="H38" i="124"/>
  <c r="H25" i="126"/>
  <c r="E12" i="124"/>
  <c r="G18" i="1"/>
  <c r="H18" i="124"/>
  <c r="B37" i="1"/>
  <c r="A37" i="1" s="1"/>
  <c r="C34" i="126"/>
  <c r="C29" i="124"/>
  <c r="G37" i="126"/>
  <c r="G38" i="126" s="1"/>
  <c r="E29" i="126"/>
  <c r="G39" i="124"/>
  <c r="E7" i="1"/>
  <c r="B26" i="126"/>
  <c r="A26" i="126" s="1"/>
  <c r="E13" i="126"/>
  <c r="E35" i="126"/>
  <c r="B36" i="124"/>
  <c r="A36" i="124" s="1"/>
  <c r="H16" i="126"/>
  <c r="B35" i="124"/>
  <c r="A35" i="124" s="1"/>
  <c r="E16" i="1"/>
  <c r="G17" i="126"/>
  <c r="G18" i="126" s="1"/>
  <c r="C28" i="124"/>
  <c r="B31" i="1"/>
  <c r="A31" i="1" s="1"/>
  <c r="C30" i="1"/>
  <c r="L1" i="126"/>
  <c r="L21" i="126" s="1"/>
  <c r="C34" i="124"/>
  <c r="C6" i="126"/>
  <c r="E26" i="126"/>
  <c r="C12" i="126"/>
  <c r="B30" i="124"/>
  <c r="A30" i="124" s="1"/>
  <c r="B31" i="126"/>
  <c r="A31" i="126" s="1"/>
  <c r="E35" i="124"/>
  <c r="C13" i="126"/>
  <c r="C32" i="124"/>
  <c r="C9" i="1"/>
  <c r="C14" i="126"/>
  <c r="B34" i="126"/>
  <c r="A34" i="126" s="1"/>
  <c r="C32" i="1"/>
  <c r="B8" i="124"/>
  <c r="A8" i="124" s="1"/>
  <c r="E10" i="1"/>
  <c r="H39" i="124"/>
  <c r="G19" i="124"/>
  <c r="E34" i="1"/>
  <c r="C11" i="124"/>
  <c r="B16" i="1"/>
  <c r="A16" i="1" s="1"/>
  <c r="C33" i="1"/>
  <c r="G16" i="126"/>
  <c r="B8" i="1"/>
  <c r="A8" i="1" s="1"/>
  <c r="F1" i="126"/>
  <c r="C10" i="124"/>
  <c r="E16" i="124"/>
  <c r="E39" i="1"/>
  <c r="E27" i="126"/>
  <c r="B8" i="126"/>
  <c r="A8" i="126" s="1"/>
  <c r="H18" i="1"/>
  <c r="E35" i="1"/>
  <c r="E31" i="126"/>
  <c r="B6" i="126"/>
  <c r="A6" i="126" s="1"/>
  <c r="C7" i="126"/>
  <c r="B32" i="126"/>
  <c r="A32" i="126" s="1"/>
  <c r="H37" i="126"/>
  <c r="H38" i="126" s="1"/>
  <c r="B10" i="1"/>
  <c r="A10" i="1" s="1"/>
  <c r="C11" i="126"/>
  <c r="C10" i="1"/>
  <c r="C27" i="126"/>
  <c r="B7" i="126"/>
  <c r="A7" i="126" s="1"/>
  <c r="G42" i="1"/>
  <c r="B15" i="126"/>
  <c r="A15" i="126" s="1"/>
  <c r="C26" i="126"/>
  <c r="C27" i="124"/>
  <c r="H5" i="126"/>
  <c r="G19" i="1"/>
  <c r="B27" i="126"/>
  <c r="A27" i="126" s="1"/>
  <c r="E15" i="124"/>
  <c r="E31" i="1"/>
  <c r="C15" i="1"/>
  <c r="E6" i="126"/>
  <c r="G36" i="126"/>
  <c r="E8" i="1"/>
  <c r="E32" i="124"/>
  <c r="E11" i="124"/>
  <c r="C28" i="126"/>
  <c r="C10" i="126"/>
  <c r="E13" i="1"/>
  <c r="B33" i="126"/>
  <c r="A33" i="126" s="1"/>
  <c r="B28" i="126"/>
  <c r="A28" i="126" s="1"/>
  <c r="C39" i="1"/>
  <c r="D39" i="1" s="1"/>
  <c r="C31" i="124"/>
  <c r="C12" i="1"/>
  <c r="F2" i="1"/>
  <c r="F25" i="1" s="1"/>
  <c r="B13" i="124"/>
  <c r="A13" i="124" s="1"/>
  <c r="E28" i="124"/>
  <c r="B16" i="124"/>
  <c r="A16" i="124" s="1"/>
  <c r="B10" i="126"/>
  <c r="A10" i="126" s="1"/>
  <c r="B12" i="126"/>
  <c r="A12" i="126" s="1"/>
  <c r="E32" i="126"/>
  <c r="E10" i="124"/>
  <c r="E8" i="126"/>
  <c r="B30" i="1"/>
  <c r="A22" i="126"/>
  <c r="B33" i="1"/>
  <c r="A33" i="1" s="1"/>
  <c r="B28" i="124"/>
  <c r="A28" i="124" s="1"/>
  <c r="C15" i="124"/>
  <c r="C37" i="1"/>
  <c r="G5" i="126"/>
  <c r="B29" i="126"/>
  <c r="A29" i="126" s="1"/>
  <c r="E30" i="126"/>
  <c r="E37" i="1"/>
  <c r="G38" i="124"/>
  <c r="F63" i="202"/>
  <c r="D31" i="1" l="1"/>
  <c r="H20" i="124"/>
  <c r="D34" i="1"/>
  <c r="G20" i="124"/>
  <c r="D13" i="124"/>
  <c r="G22" i="1"/>
  <c r="D29" i="124"/>
  <c r="D31" i="124"/>
  <c r="D7" i="124"/>
  <c r="D37" i="1"/>
  <c r="D36" i="1"/>
  <c r="H45" i="1"/>
  <c r="D10" i="124"/>
  <c r="D10" i="1"/>
  <c r="D14" i="124"/>
  <c r="H22" i="1"/>
  <c r="D32" i="1"/>
  <c r="D30" i="1"/>
  <c r="D7" i="1"/>
  <c r="D15" i="1"/>
  <c r="D32" i="124"/>
  <c r="D9" i="124"/>
  <c r="D14" i="1"/>
  <c r="H40" i="124"/>
  <c r="D28" i="124"/>
  <c r="D13" i="1"/>
  <c r="G45" i="1"/>
  <c r="G40" i="124"/>
  <c r="D27" i="124"/>
  <c r="D8" i="124"/>
  <c r="D33" i="124"/>
  <c r="D11" i="124"/>
  <c r="D15" i="124"/>
  <c r="D35" i="1"/>
  <c r="D35" i="124"/>
  <c r="D33" i="1"/>
  <c r="D38" i="1"/>
  <c r="D9" i="1"/>
  <c r="D30" i="124"/>
  <c r="D12" i="124"/>
  <c r="D11" i="1"/>
  <c r="D12" i="1"/>
  <c r="D34" i="124"/>
  <c r="D16" i="1"/>
  <c r="D8" i="1"/>
</calcChain>
</file>

<file path=xl/sharedStrings.xml><?xml version="1.0" encoding="utf-8"?>
<sst xmlns="http://schemas.openxmlformats.org/spreadsheetml/2006/main" count="315" uniqueCount="193">
  <si>
    <t>Nr.</t>
  </si>
  <si>
    <t>01</t>
  </si>
  <si>
    <t>1-7</t>
  </si>
  <si>
    <t xml:space="preserve">Pārvadātāja nosaukums, zīmogs ( spiedogs ) un </t>
  </si>
  <si>
    <t>atbildīgās personas paraksts:</t>
  </si>
  <si>
    <t>Attālums km no maršruta sākuma</t>
  </si>
  <si>
    <t xml:space="preserve">Attālums km līdz nākoš. pieturai </t>
  </si>
  <si>
    <t>Pieturas kods</t>
  </si>
  <si>
    <t>Braukšanas laiks līdz nākošai pieturai</t>
  </si>
  <si>
    <t>Pieturas nosaukums</t>
  </si>
  <si>
    <t xml:space="preserve">Reiss </t>
  </si>
  <si>
    <t>Reiss</t>
  </si>
  <si>
    <t>Reisa izpildes dienas</t>
  </si>
  <si>
    <t>Reisa garums (km)</t>
  </si>
  <si>
    <t>Reisa izpildes laiks (st.,min.)</t>
  </si>
  <si>
    <t>Braukšanas laiks reisā</t>
  </si>
  <si>
    <t>Reisa satiksmes ātrums (km/n)</t>
  </si>
  <si>
    <t>Reisa vid.tehn.ātrums (km/n)</t>
  </si>
  <si>
    <t>Autovadītāju skaits reisā</t>
  </si>
  <si>
    <t xml:space="preserve">             maršrutā</t>
  </si>
  <si>
    <t xml:space="preserve">Maršrutas </t>
  </si>
  <si>
    <t>Stotelės pavadinimas</t>
  </si>
  <si>
    <t>Atstumas km nuo maršruto pradžios</t>
  </si>
  <si>
    <t>Atstumas km iki sekančios stotelės</t>
  </si>
  <si>
    <t>Stotelės kodas</t>
  </si>
  <si>
    <t>Trukmė iki sekančios stotelės</t>
  </si>
  <si>
    <t xml:space="preserve">Reisas </t>
  </si>
  <si>
    <t>Reisas</t>
  </si>
  <si>
    <t>Reiso savaitės dienos</t>
  </si>
  <si>
    <t>Reiso vidutinis greitis (km/h)</t>
  </si>
  <si>
    <t>Reiso trukmė (min)</t>
  </si>
  <si>
    <t>Reiso ilgis (km)</t>
  </si>
  <si>
    <t xml:space="preserve">Attālums km līdz nākošai pieturai </t>
  </si>
  <si>
    <t>AUTOBUSU KUSTĪBAS SARAKSTS MARŠRUTĀ Nr.</t>
  </si>
  <si>
    <t>km pilsētas robežās</t>
  </si>
  <si>
    <t>km ārpus pilsētas robežām</t>
  </si>
  <si>
    <t xml:space="preserve">Maršruta kods: </t>
  </si>
  <si>
    <t>SIA "JELGAVAS
 AUTOBUSU PARKS"</t>
  </si>
  <si>
    <t>SIA "JELGAVAS 
AUTOBUSU PARKS"</t>
  </si>
  <si>
    <t>reg 80213342</t>
  </si>
  <si>
    <t>Maakonna bussiliin</t>
  </si>
  <si>
    <t>Sõiduplaan kehtib</t>
  </si>
  <si>
    <t>Liini teenindab</t>
  </si>
  <si>
    <t>Peatus</t>
  </si>
  <si>
    <t>Kaugus liini algusest</t>
  </si>
  <si>
    <t xml:space="preserve">Peatuste vaheline kaugus </t>
  </si>
  <si>
    <t>Peatuse kood</t>
  </si>
  <si>
    <t>Sõiduaeg järgmise peatuseni</t>
  </si>
  <si>
    <t>Reis</t>
  </si>
  <si>
    <t>Töötamise päevad</t>
  </si>
  <si>
    <t>Veootsa pikkus (km)</t>
  </si>
  <si>
    <t>Sõiduaeg (h.,min.)</t>
  </si>
  <si>
    <t>Reisi kiirus (km/h)</t>
  </si>
  <si>
    <t>Märkused:</t>
  </si>
  <si>
    <t>1-5 tööpäev</t>
  </si>
  <si>
    <t>6 laupäev</t>
  </si>
  <si>
    <t>7 pühapäev ja riiklikud pühad</t>
  </si>
  <si>
    <t>MTÜ Põhja-Eesti Ühistranspordikeskus</t>
  </si>
  <si>
    <t>Riigihange "Avaliku bussiliiniveo korraldamine Lääne-Viru maakonna bussiliinidel" nr 231687</t>
  </si>
  <si>
    <t>AS HANSABUSS</t>
  </si>
  <si>
    <t>Lääne-Viru maakonna avaliku teenindamise leping 13.09.2021 nr 2-8/21018</t>
  </si>
  <si>
    <t>/allkirjastatud digitaalselt/</t>
  </si>
  <si>
    <t>Andrus Nilisk</t>
  </si>
  <si>
    <t>Karel Prikk</t>
  </si>
  <si>
    <t>reg 10230847</t>
  </si>
  <si>
    <t>Paavli tn 6</t>
  </si>
  <si>
    <t>10412 Tallinn</t>
  </si>
  <si>
    <t>Meistri 14</t>
  </si>
  <si>
    <t>13517 Tallinn</t>
  </si>
  <si>
    <t>alates 01.09.2023</t>
  </si>
  <si>
    <t>Nr.65B</t>
  </si>
  <si>
    <t>Rakvere - Laekvere - Avinurme - Tudulinna OSALISELT NÕUDELIIN</t>
  </si>
  <si>
    <t>65B-01Z</t>
  </si>
  <si>
    <t>5900624-3</t>
  </si>
  <si>
    <t>5900729-1</t>
  </si>
  <si>
    <t>5900795-1</t>
  </si>
  <si>
    <t>5900381-1</t>
  </si>
  <si>
    <t>5900536-1</t>
  </si>
  <si>
    <t>5900178-1</t>
  </si>
  <si>
    <t>5900223-1</t>
  </si>
  <si>
    <t>5900956-1</t>
  </si>
  <si>
    <t>5900972-1</t>
  </si>
  <si>
    <t>5900337-1</t>
  </si>
  <si>
    <t>5900294-1</t>
  </si>
  <si>
    <t>5900407-1</t>
  </si>
  <si>
    <t>5900647-1</t>
  </si>
  <si>
    <t>5900866-1</t>
  </si>
  <si>
    <t>5900650-1</t>
  </si>
  <si>
    <t>5900678-1</t>
  </si>
  <si>
    <t>5900427-1</t>
  </si>
  <si>
    <t>5900452-1</t>
  </si>
  <si>
    <t>5900059-1</t>
  </si>
  <si>
    <t>5900524-1</t>
  </si>
  <si>
    <t>5900118-1</t>
  </si>
  <si>
    <t>5900339-1</t>
  </si>
  <si>
    <t>5900905-1</t>
  </si>
  <si>
    <t>5900043-1</t>
  </si>
  <si>
    <t>5900744-1</t>
  </si>
  <si>
    <t>5900920-1</t>
  </si>
  <si>
    <t>5900162-1</t>
  </si>
  <si>
    <t>5900607-1</t>
  </si>
  <si>
    <t>4400612-1</t>
  </si>
  <si>
    <t>4400172-1</t>
  </si>
  <si>
    <t>4400086-1</t>
  </si>
  <si>
    <t>4400787-1</t>
  </si>
  <si>
    <t>4400466-1</t>
  </si>
  <si>
    <t>4400396-1</t>
  </si>
  <si>
    <t>4400899-1</t>
  </si>
  <si>
    <t>4400570-1</t>
  </si>
  <si>
    <t>4400444-1</t>
  </si>
  <si>
    <t>4400686-1</t>
  </si>
  <si>
    <t>4401124-1</t>
  </si>
  <si>
    <t>4400772-1</t>
  </si>
  <si>
    <t>1-5</t>
  </si>
  <si>
    <t>Tudulinna - Avinurme - Laekvere - Rakvere</t>
  </si>
  <si>
    <t>4400773-1</t>
  </si>
  <si>
    <t>4401125-1</t>
  </si>
  <si>
    <t>4400687-1</t>
  </si>
  <si>
    <t>4400445-1</t>
  </si>
  <si>
    <t>4400571-1</t>
  </si>
  <si>
    <t>4400898-1</t>
  </si>
  <si>
    <t>4400397-1</t>
  </si>
  <si>
    <t>4400467-1</t>
  </si>
  <si>
    <t>4400788-1</t>
  </si>
  <si>
    <t>4400613-1</t>
  </si>
  <si>
    <t>5900608-1</t>
  </si>
  <si>
    <t>5900163-1</t>
  </si>
  <si>
    <t>5900919-1</t>
  </si>
  <si>
    <t>5900743-1</t>
  </si>
  <si>
    <t>5900044-1</t>
  </si>
  <si>
    <t>5900904-1</t>
  </si>
  <si>
    <t>5900119-1</t>
  </si>
  <si>
    <t>5900526-1</t>
  </si>
  <si>
    <t>5900060-1</t>
  </si>
  <si>
    <t>5900453-1</t>
  </si>
  <si>
    <t>5900426-1</t>
  </si>
  <si>
    <t>5900677-1</t>
  </si>
  <si>
    <t>5900649-1</t>
  </si>
  <si>
    <t>5900865-1</t>
  </si>
  <si>
    <t>5900648-1</t>
  </si>
  <si>
    <t>5900406-1</t>
  </si>
  <si>
    <t>5900295-1</t>
  </si>
  <si>
    <t>5900336-1</t>
  </si>
  <si>
    <t>5900971-1</t>
  </si>
  <si>
    <t>5900955-1</t>
  </si>
  <si>
    <t>5900224-1</t>
  </si>
  <si>
    <t>5900179-1</t>
  </si>
  <si>
    <t>5900535-1</t>
  </si>
  <si>
    <t>5900382-1</t>
  </si>
  <si>
    <t>5900794-1</t>
  </si>
  <si>
    <t>5900728-1</t>
  </si>
  <si>
    <t>5900624-8</t>
  </si>
  <si>
    <t>Rakvere</t>
  </si>
  <si>
    <t>Side</t>
  </si>
  <si>
    <t>Tartu</t>
  </si>
  <si>
    <t>Palermo</t>
  </si>
  <si>
    <t>Pajusti</t>
  </si>
  <si>
    <t>Kakumäe</t>
  </si>
  <si>
    <t>Kehala</t>
  </si>
  <si>
    <t>Viru-Jaagupi</t>
  </si>
  <si>
    <t>Voore</t>
  </si>
  <si>
    <t>Küti</t>
  </si>
  <si>
    <t>Kulina</t>
  </si>
  <si>
    <t>Lähtse tee</t>
  </si>
  <si>
    <t>Ristiküla</t>
  </si>
  <si>
    <t>Uusmõisa</t>
  </si>
  <si>
    <t>Roela</t>
  </si>
  <si>
    <t>Saara</t>
  </si>
  <si>
    <t>Metsavahi</t>
  </si>
  <si>
    <t>Muuga</t>
  </si>
  <si>
    <t>Edivere</t>
  </si>
  <si>
    <t>Paasvere</t>
  </si>
  <si>
    <t>Joodiku</t>
  </si>
  <si>
    <t>Laekvere</t>
  </si>
  <si>
    <t>Vassivere</t>
  </si>
  <si>
    <t>Arukse</t>
  </si>
  <si>
    <t>Sivi</t>
  </si>
  <si>
    <t>Venevere</t>
  </si>
  <si>
    <t>Kaasiksaare</t>
  </si>
  <si>
    <t>Põrna</t>
  </si>
  <si>
    <t>Pärniku</t>
  </si>
  <si>
    <t>Jaama</t>
  </si>
  <si>
    <t>Avinurme</t>
  </si>
  <si>
    <t>Töökoda</t>
  </si>
  <si>
    <t>Mäetsma</t>
  </si>
  <si>
    <t>Lohusuu rist</t>
  </si>
  <si>
    <t>Änniksaare</t>
  </si>
  <si>
    <t>Pikati</t>
  </si>
  <si>
    <t>Metsküla</t>
  </si>
  <si>
    <t>Tagasilla</t>
  </si>
  <si>
    <t>Tudulinna kalmistu</t>
  </si>
  <si>
    <t>Tudulinna</t>
  </si>
  <si>
    <t>Rakverest kl 18:15 väljumisel peatused Töökoda, Mäetsma, Lohusuu rist, Änniksaare, Pikati, Metsküla, Tagasilla, Tudulinna kalmistu, Tudulinna läbitakse vaid reisijate olemasolul. Neis peatustes sisenemiseks tuleb helistada hiljemalt kl 15:00 tel. 600 7755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</si>
</sst>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00"/>
    <numFmt numFmtId="166" formatCode="h:mm;@"/>
    <numFmt numFmtId="167" formatCode="0.000"/>
    <numFmt numFmtId="168" formatCode="0.000;;"/>
    <numFmt numFmtId="169" formatCode="hh:mm;;"/>
    <numFmt numFmtId="170" formatCode="yyyy/mm/dd;@"/>
    <numFmt numFmtId="171" formatCode="000"/>
  </numFmts>
  <fonts count="22" x14ac:knownFonts="1">
    <font>
      <sz val="10"/>
      <name val="Arial"/>
      <charset val="186"/>
    </font>
    <font>
      <sz val="14"/>
      <name val="Arial"/>
      <family val="2"/>
      <charset val="186"/>
    </font>
    <font>
      <b/>
      <sz val="14"/>
      <name val="Arial"/>
      <family val="2"/>
      <charset val="186"/>
    </font>
    <font>
      <b/>
      <sz val="16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6"/>
      <name val="Arial"/>
      <family val="2"/>
    </font>
    <font>
      <sz val="9"/>
      <name val="Arial"/>
      <charset val="186"/>
    </font>
    <font>
      <b/>
      <u/>
      <sz val="16"/>
      <color indexed="10"/>
      <name val="Arial"/>
      <family val="2"/>
      <charset val="186"/>
    </font>
    <font>
      <b/>
      <sz val="10"/>
      <name val="Arial Narrow"/>
      <family val="2"/>
      <charset val="186"/>
    </font>
    <font>
      <sz val="10"/>
      <name val="Arial Narrow"/>
      <family val="2"/>
      <charset val="186"/>
    </font>
    <font>
      <b/>
      <sz val="11"/>
      <name val="Arial Narrow"/>
      <family val="2"/>
      <charset val="186"/>
    </font>
    <font>
      <sz val="14"/>
      <name val="Arial Narrow"/>
      <family val="2"/>
      <charset val="186"/>
    </font>
    <font>
      <b/>
      <sz val="14"/>
      <name val="Arial Narrow"/>
      <family val="2"/>
      <charset val="186"/>
    </font>
    <font>
      <sz val="9"/>
      <name val="Arial Narrow"/>
      <family val="2"/>
      <charset val="186"/>
    </font>
    <font>
      <b/>
      <sz val="12"/>
      <name val="Arial Narrow"/>
      <family val="2"/>
      <charset val="186"/>
    </font>
    <font>
      <sz val="11"/>
      <name val="Arial Narrow"/>
      <family val="2"/>
      <charset val="186"/>
    </font>
    <font>
      <b/>
      <u/>
      <sz val="16"/>
      <name val="Arial"/>
      <family val="2"/>
      <charset val="186"/>
    </font>
    <font>
      <b/>
      <u/>
      <sz val="12"/>
      <name val="Arial"/>
      <family val="2"/>
      <charset val="186"/>
    </font>
    <font>
      <sz val="9"/>
      <name val="Arial"/>
      <family val="2"/>
      <charset val="186"/>
    </font>
    <font>
      <b/>
      <u/>
      <sz val="10"/>
      <name val="Arial"/>
      <family val="2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3" xfId="0" applyBorder="1"/>
    <xf numFmtId="49" fontId="0" fillId="0" borderId="3" xfId="0" applyNumberFormat="1" applyBorder="1" applyAlignment="1">
      <alignment horizontal="right"/>
    </xf>
    <xf numFmtId="49" fontId="0" fillId="0" borderId="4" xfId="0" applyNumberFormat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49" fontId="0" fillId="0" borderId="1" xfId="0" applyNumberForma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49" fontId="0" fillId="0" borderId="16" xfId="0" applyNumberFormat="1" applyBorder="1" applyAlignment="1">
      <alignment horizontal="right"/>
    </xf>
    <xf numFmtId="49" fontId="0" fillId="0" borderId="17" xfId="0" applyNumberFormat="1" applyBorder="1" applyAlignment="1">
      <alignment horizontal="right"/>
    </xf>
    <xf numFmtId="0" fontId="5" fillId="0" borderId="18" xfId="0" applyFont="1" applyBorder="1" applyAlignment="1">
      <alignment horizontal="center" vertical="center" wrapText="1"/>
    </xf>
    <xf numFmtId="49" fontId="0" fillId="0" borderId="18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9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4" fillId="0" borderId="0" xfId="0" applyFont="1"/>
    <xf numFmtId="164" fontId="0" fillId="0" borderId="4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168" fontId="0" fillId="0" borderId="3" xfId="0" applyNumberFormat="1" applyBorder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9" fontId="3" fillId="0" borderId="0" xfId="0" applyNumberFormat="1" applyFont="1"/>
    <xf numFmtId="0" fontId="0" fillId="0" borderId="20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8" fillId="0" borderId="0" xfId="0" applyFont="1" applyAlignment="1">
      <alignment horizontal="left" shrinkToFit="1"/>
    </xf>
    <xf numFmtId="167" fontId="0" fillId="0" borderId="4" xfId="0" applyNumberFormat="1" applyBorder="1" applyAlignment="1">
      <alignment horizontal="center"/>
    </xf>
    <xf numFmtId="167" fontId="0" fillId="0" borderId="17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10" fillId="0" borderId="18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 shrinkToFit="1"/>
    </xf>
    <xf numFmtId="49" fontId="9" fillId="0" borderId="28" xfId="0" applyNumberFormat="1" applyFont="1" applyBorder="1" applyAlignment="1">
      <alignment horizontal="center" vertical="center" shrinkToFit="1"/>
    </xf>
    <xf numFmtId="0" fontId="10" fillId="0" borderId="29" xfId="0" applyFont="1" applyBorder="1"/>
    <xf numFmtId="0" fontId="10" fillId="0" borderId="8" xfId="0" applyFont="1" applyBorder="1"/>
    <xf numFmtId="0" fontId="10" fillId="0" borderId="9" xfId="0" applyFont="1" applyBorder="1" applyAlignment="1">
      <alignment horizontal="right"/>
    </xf>
    <xf numFmtId="0" fontId="10" fillId="0" borderId="10" xfId="0" applyFont="1" applyBorder="1"/>
    <xf numFmtId="0" fontId="10" fillId="0" borderId="0" xfId="0" applyFont="1"/>
    <xf numFmtId="0" fontId="10" fillId="0" borderId="30" xfId="0" applyFont="1" applyBorder="1"/>
    <xf numFmtId="0" fontId="10" fillId="0" borderId="12" xfId="0" applyFont="1" applyBorder="1"/>
    <xf numFmtId="0" fontId="10" fillId="0" borderId="13" xfId="0" applyFont="1" applyBorder="1" applyAlignment="1">
      <alignment horizontal="right"/>
    </xf>
    <xf numFmtId="0" fontId="10" fillId="0" borderId="31" xfId="0" applyFont="1" applyBorder="1"/>
    <xf numFmtId="0" fontId="10" fillId="0" borderId="14" xfId="0" applyFont="1" applyBorder="1"/>
    <xf numFmtId="0" fontId="10" fillId="0" borderId="20" xfId="0" applyFont="1" applyBorder="1" applyAlignment="1">
      <alignment horizontal="right"/>
    </xf>
    <xf numFmtId="0" fontId="10" fillId="0" borderId="3" xfId="0" applyFont="1" applyBorder="1"/>
    <xf numFmtId="0" fontId="9" fillId="0" borderId="2" xfId="0" applyFont="1" applyBorder="1" applyAlignment="1">
      <alignment horizontal="center" vertical="center"/>
    </xf>
    <xf numFmtId="168" fontId="10" fillId="0" borderId="3" xfId="0" applyNumberFormat="1" applyFont="1" applyBorder="1" applyAlignment="1">
      <alignment horizontal="right"/>
    </xf>
    <xf numFmtId="0" fontId="10" fillId="0" borderId="3" xfId="0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right"/>
    </xf>
    <xf numFmtId="169" fontId="10" fillId="0" borderId="3" xfId="0" applyNumberFormat="1" applyFont="1" applyBorder="1" applyAlignment="1">
      <alignment horizontal="center"/>
    </xf>
    <xf numFmtId="169" fontId="10" fillId="0" borderId="16" xfId="0" applyNumberFormat="1" applyFont="1" applyBorder="1" applyAlignment="1">
      <alignment horizontal="center"/>
    </xf>
    <xf numFmtId="169" fontId="10" fillId="0" borderId="4" xfId="0" applyNumberFormat="1" applyFont="1" applyBorder="1" applyAlignment="1">
      <alignment horizontal="center"/>
    </xf>
    <xf numFmtId="169" fontId="10" fillId="0" borderId="17" xfId="0" applyNumberFormat="1" applyFont="1" applyBorder="1" applyAlignment="1">
      <alignment horizontal="center"/>
    </xf>
    <xf numFmtId="167" fontId="14" fillId="0" borderId="17" xfId="0" applyNumberFormat="1" applyFont="1" applyBorder="1" applyAlignment="1">
      <alignment horizontal="center" shrinkToFit="1"/>
    </xf>
    <xf numFmtId="167" fontId="14" fillId="0" borderId="4" xfId="0" applyNumberFormat="1" applyFont="1" applyBorder="1" applyAlignment="1">
      <alignment horizontal="center" shrinkToFit="1"/>
    </xf>
    <xf numFmtId="167" fontId="14" fillId="0" borderId="15" xfId="0" applyNumberFormat="1" applyFont="1" applyBorder="1" applyAlignment="1">
      <alignment horizontal="center"/>
    </xf>
    <xf numFmtId="167" fontId="14" fillId="0" borderId="19" xfId="0" applyNumberFormat="1" applyFont="1" applyBorder="1" applyAlignment="1">
      <alignment horizontal="center"/>
    </xf>
    <xf numFmtId="0" fontId="15" fillId="0" borderId="0" xfId="0" applyFont="1" applyAlignment="1">
      <alignment shrinkToFit="1"/>
    </xf>
    <xf numFmtId="0" fontId="13" fillId="0" borderId="0" xfId="0" applyFont="1" applyAlignment="1">
      <alignment horizontal="left" shrinkToFit="1"/>
    </xf>
    <xf numFmtId="0" fontId="15" fillId="0" borderId="0" xfId="0" applyFont="1"/>
    <xf numFmtId="0" fontId="11" fillId="0" borderId="0" xfId="0" applyFont="1"/>
    <xf numFmtId="49" fontId="11" fillId="0" borderId="0" xfId="0" applyNumberFormat="1" applyFont="1"/>
    <xf numFmtId="171" fontId="9" fillId="0" borderId="3" xfId="0" applyNumberFormat="1" applyFont="1" applyBorder="1" applyAlignment="1">
      <alignment horizontal="center" vertical="center"/>
    </xf>
    <xf numFmtId="171" fontId="9" fillId="0" borderId="16" xfId="0" applyNumberFormat="1" applyFont="1" applyBorder="1" applyAlignment="1">
      <alignment horizontal="center" vertical="center"/>
    </xf>
    <xf numFmtId="171" fontId="9" fillId="0" borderId="3" xfId="0" applyNumberFormat="1" applyFont="1" applyBorder="1" applyAlignment="1">
      <alignment horizontal="center" vertical="center" wrapText="1"/>
    </xf>
    <xf numFmtId="171" fontId="9" fillId="0" borderId="16" xfId="0" applyNumberFormat="1" applyFont="1" applyBorder="1" applyAlignment="1">
      <alignment horizontal="center" vertical="center" wrapText="1"/>
    </xf>
    <xf numFmtId="0" fontId="7" fillId="0" borderId="0" xfId="0" applyFont="1"/>
    <xf numFmtId="0" fontId="17" fillId="0" borderId="0" xfId="0" applyFont="1" applyAlignment="1">
      <alignment horizontal="left" shrinkToFit="1"/>
    </xf>
    <xf numFmtId="0" fontId="18" fillId="0" borderId="0" xfId="0" applyFont="1" applyAlignment="1">
      <alignment horizontal="right" shrinkToFit="1"/>
    </xf>
    <xf numFmtId="0" fontId="5" fillId="0" borderId="32" xfId="0" applyFont="1" applyBorder="1" applyAlignment="1">
      <alignment horizontal="center" vertical="center"/>
    </xf>
    <xf numFmtId="168" fontId="0" fillId="0" borderId="4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0" fontId="1" fillId="0" borderId="6" xfId="0" applyFont="1" applyBorder="1"/>
    <xf numFmtId="0" fontId="2" fillId="0" borderId="6" xfId="0" applyFont="1" applyBorder="1"/>
    <xf numFmtId="0" fontId="0" fillId="0" borderId="29" xfId="0" applyBorder="1"/>
    <xf numFmtId="0" fontId="0" fillId="0" borderId="30" xfId="0" applyBorder="1"/>
    <xf numFmtId="0" fontId="19" fillId="0" borderId="0" xfId="0" applyFont="1"/>
    <xf numFmtId="0" fontId="18" fillId="0" borderId="0" xfId="0" applyFont="1" applyAlignment="1">
      <alignment horizontal="center" shrinkToFit="1"/>
    </xf>
    <xf numFmtId="0" fontId="20" fillId="0" borderId="0" xfId="0" applyFont="1"/>
    <xf numFmtId="0" fontId="21" fillId="0" borderId="0" xfId="0" applyFont="1"/>
    <xf numFmtId="0" fontId="5" fillId="0" borderId="0" xfId="0" applyFont="1" applyAlignment="1">
      <alignment horizontal="left"/>
    </xf>
    <xf numFmtId="20" fontId="0" fillId="0" borderId="3" xfId="0" applyNumberForma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0" fontId="5" fillId="0" borderId="39" xfId="0" applyFont="1" applyBorder="1" applyAlignment="1">
      <alignment horizontal="center" vertical="center" wrapText="1"/>
    </xf>
    <xf numFmtId="165" fontId="5" fillId="0" borderId="40" xfId="0" applyNumberFormat="1" applyFont="1" applyBorder="1" applyAlignment="1">
      <alignment horizontal="center" vertical="center" wrapText="1"/>
    </xf>
    <xf numFmtId="49" fontId="5" fillId="0" borderId="41" xfId="0" applyNumberFormat="1" applyFont="1" applyBorder="1" applyAlignment="1">
      <alignment horizontal="center" vertical="center" shrinkToFit="1"/>
    </xf>
    <xf numFmtId="169" fontId="0" fillId="0" borderId="40" xfId="0" applyNumberFormat="1" applyBorder="1" applyAlignment="1">
      <alignment horizontal="center"/>
    </xf>
    <xf numFmtId="169" fontId="0" fillId="0" borderId="42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6" fontId="0" fillId="0" borderId="42" xfId="0" applyNumberFormat="1" applyBorder="1" applyAlignment="1">
      <alignment horizontal="center"/>
    </xf>
    <xf numFmtId="0" fontId="5" fillId="2" borderId="32" xfId="0" applyFont="1" applyFill="1" applyBorder="1" applyAlignment="1">
      <alignment horizontal="center" vertical="center"/>
    </xf>
    <xf numFmtId="0" fontId="0" fillId="2" borderId="3" xfId="0" applyFill="1" applyBorder="1"/>
    <xf numFmtId="168" fontId="0" fillId="2" borderId="4" xfId="0" applyNumberFormat="1" applyFill="1" applyBorder="1" applyAlignment="1">
      <alignment horizontal="right"/>
    </xf>
    <xf numFmtId="168" fontId="0" fillId="2" borderId="3" xfId="0" applyNumberFormat="1" applyFill="1" applyBorder="1" applyAlignment="1">
      <alignment horizontal="right"/>
    </xf>
    <xf numFmtId="0" fontId="0" fillId="2" borderId="4" xfId="0" applyFill="1" applyBorder="1" applyAlignment="1">
      <alignment horizontal="center"/>
    </xf>
    <xf numFmtId="20" fontId="0" fillId="2" borderId="4" xfId="0" applyNumberFormat="1" applyFill="1" applyBorder="1" applyAlignment="1">
      <alignment horizontal="center"/>
    </xf>
    <xf numFmtId="169" fontId="0" fillId="2" borderId="42" xfId="0" applyNumberForma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7" fillId="0" borderId="31" xfId="0" applyFont="1" applyBorder="1" applyAlignment="1">
      <alignment horizontal="right" shrinkToFit="1"/>
    </xf>
    <xf numFmtId="0" fontId="0" fillId="0" borderId="20" xfId="0" applyBorder="1"/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8" fillId="0" borderId="0" xfId="0" applyFont="1" applyAlignment="1">
      <alignment horizontal="center" shrinkToFit="1"/>
    </xf>
    <xf numFmtId="0" fontId="3" fillId="0" borderId="0" xfId="0" applyFont="1" applyAlignment="1">
      <alignment horizontal="center" shrinkToFi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21" fillId="2" borderId="0" xfId="0" applyFont="1" applyFill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1" fillId="0" borderId="0" xfId="0" applyFont="1" applyAlignment="1">
      <alignment horizontal="center" shrinkToFi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70" fontId="16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left"/>
    </xf>
    <xf numFmtId="0" fontId="7" fillId="0" borderId="30" xfId="0" applyFont="1" applyBorder="1" applyAlignment="1">
      <alignment horizontal="right" shrinkToFit="1"/>
    </xf>
    <xf numFmtId="0" fontId="0" fillId="0" borderId="13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0</xdr:row>
      <xdr:rowOff>19050</xdr:rowOff>
    </xdr:from>
    <xdr:to>
      <xdr:col>12</xdr:col>
      <xdr:colOff>47625</xdr:colOff>
      <xdr:row>1</xdr:row>
      <xdr:rowOff>123825</xdr:rowOff>
    </xdr:to>
    <xdr:pic>
      <xdr:nvPicPr>
        <xdr:cNvPr id="1147" name="Picture 9" descr="RSlogo_H">
          <a:extLst>
            <a:ext uri="{FF2B5EF4-FFF2-40B4-BE49-F238E27FC236}">
              <a16:creationId xmlns:a16="http://schemas.microsoft.com/office/drawing/2014/main" id="{F2E38775-BE5A-7A1B-C048-1EC463A6F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9050"/>
          <a:ext cx="17335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23</xdr:row>
      <xdr:rowOff>19050</xdr:rowOff>
    </xdr:from>
    <xdr:to>
      <xdr:col>12</xdr:col>
      <xdr:colOff>47625</xdr:colOff>
      <xdr:row>24</xdr:row>
      <xdr:rowOff>123825</xdr:rowOff>
    </xdr:to>
    <xdr:pic>
      <xdr:nvPicPr>
        <xdr:cNvPr id="1148" name="Picture 12" descr="RSlogo_H">
          <a:extLst>
            <a:ext uri="{FF2B5EF4-FFF2-40B4-BE49-F238E27FC236}">
              <a16:creationId xmlns:a16="http://schemas.microsoft.com/office/drawing/2014/main" id="{5EC8FE14-4E9E-2D10-7B16-B4D5C7B04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552950"/>
          <a:ext cx="17335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0</xdr:row>
      <xdr:rowOff>19050</xdr:rowOff>
    </xdr:from>
    <xdr:to>
      <xdr:col>12</xdr:col>
      <xdr:colOff>47625</xdr:colOff>
      <xdr:row>1</xdr:row>
      <xdr:rowOff>123825</xdr:rowOff>
    </xdr:to>
    <xdr:pic>
      <xdr:nvPicPr>
        <xdr:cNvPr id="29809" name="Picture 1" descr="RSlogo_H">
          <a:extLst>
            <a:ext uri="{FF2B5EF4-FFF2-40B4-BE49-F238E27FC236}">
              <a16:creationId xmlns:a16="http://schemas.microsoft.com/office/drawing/2014/main" id="{F75308E2-6ECB-B2F3-436E-89CD3C55F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9050"/>
          <a:ext cx="17335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66675</xdr:colOff>
      <xdr:row>20</xdr:row>
      <xdr:rowOff>19050</xdr:rowOff>
    </xdr:from>
    <xdr:to>
      <xdr:col>12</xdr:col>
      <xdr:colOff>47625</xdr:colOff>
      <xdr:row>21</xdr:row>
      <xdr:rowOff>123825</xdr:rowOff>
    </xdr:to>
    <xdr:pic>
      <xdr:nvPicPr>
        <xdr:cNvPr id="29810" name="Picture 2" descr="RSlogo_H">
          <a:extLst>
            <a:ext uri="{FF2B5EF4-FFF2-40B4-BE49-F238E27FC236}">
              <a16:creationId xmlns:a16="http://schemas.microsoft.com/office/drawing/2014/main" id="{3122DBC8-4430-3A80-A1F0-4BD0C88FD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67175"/>
          <a:ext cx="17335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2">
    <pageSetUpPr fitToPage="1"/>
  </sheetPr>
  <dimension ref="A1:M121"/>
  <sheetViews>
    <sheetView tabSelected="1" topLeftCell="A7" workbookViewId="0">
      <selection activeCell="R24" sqref="R24"/>
    </sheetView>
  </sheetViews>
  <sheetFormatPr defaultRowHeight="12.75" x14ac:dyDescent="0.2"/>
  <cols>
    <col min="1" max="1" width="3.42578125" customWidth="1"/>
    <col min="2" max="2" width="12.28515625" customWidth="1"/>
    <col min="3" max="3" width="8.140625" customWidth="1"/>
    <col min="4" max="4" width="8.7109375" customWidth="1"/>
    <col min="5" max="5" width="8.140625" customWidth="1"/>
    <col min="6" max="6" width="10" customWidth="1"/>
    <col min="7" max="15" width="6.5703125" customWidth="1"/>
  </cols>
  <sheetData>
    <row r="1" spans="1:13" x14ac:dyDescent="0.2">
      <c r="A1" s="109" t="s">
        <v>58</v>
      </c>
      <c r="B1" s="99"/>
      <c r="C1" s="99"/>
    </row>
    <row r="2" spans="1:13" x14ac:dyDescent="0.2">
      <c r="A2" s="109" t="s">
        <v>60</v>
      </c>
      <c r="B2" s="99"/>
      <c r="C2" s="99"/>
    </row>
    <row r="3" spans="1:13" x14ac:dyDescent="0.2">
      <c r="A3" s="99"/>
      <c r="B3" s="99"/>
      <c r="C3" s="99"/>
    </row>
    <row r="4" spans="1:13" x14ac:dyDescent="0.2">
      <c r="A4" s="109" t="s">
        <v>57</v>
      </c>
      <c r="B4" s="99"/>
      <c r="C4" s="99"/>
      <c r="H4" s="112" t="s">
        <v>59</v>
      </c>
    </row>
    <row r="5" spans="1:13" x14ac:dyDescent="0.2">
      <c r="A5" s="109" t="s">
        <v>39</v>
      </c>
      <c r="B5" s="99"/>
      <c r="C5" s="99"/>
      <c r="H5" s="112" t="s">
        <v>64</v>
      </c>
    </row>
    <row r="6" spans="1:13" x14ac:dyDescent="0.2">
      <c r="A6" s="109" t="s">
        <v>67</v>
      </c>
      <c r="B6" s="99"/>
      <c r="C6" s="99"/>
      <c r="H6" s="112" t="s">
        <v>65</v>
      </c>
    </row>
    <row r="7" spans="1:13" x14ac:dyDescent="0.2">
      <c r="A7" s="109" t="s">
        <v>68</v>
      </c>
      <c r="B7" s="99"/>
      <c r="C7" s="99"/>
      <c r="H7" s="112" t="s">
        <v>66</v>
      </c>
    </row>
    <row r="8" spans="1:13" ht="18" x14ac:dyDescent="0.25">
      <c r="C8" s="37"/>
      <c r="E8" s="38"/>
      <c r="F8" s="38"/>
      <c r="G8" s="39"/>
      <c r="H8" s="38"/>
      <c r="I8" s="38"/>
      <c r="M8" s="40"/>
    </row>
    <row r="9" spans="1:13" ht="20.25" x14ac:dyDescent="0.3">
      <c r="A9" s="139" t="s">
        <v>40</v>
      </c>
      <c r="B9" s="139"/>
      <c r="C9" s="139"/>
      <c r="D9" s="139"/>
      <c r="E9" s="139"/>
      <c r="F9" s="100" t="s">
        <v>70</v>
      </c>
      <c r="G9" s="42"/>
      <c r="H9" s="36"/>
      <c r="L9" s="43"/>
    </row>
    <row r="10" spans="1:13" ht="27.75" customHeight="1" x14ac:dyDescent="0.25">
      <c r="A10" s="138" t="s">
        <v>71</v>
      </c>
      <c r="B10" s="138"/>
      <c r="C10" s="138"/>
      <c r="D10" s="138"/>
      <c r="E10" s="138"/>
      <c r="F10" s="138"/>
      <c r="G10" s="138"/>
      <c r="H10" s="138"/>
      <c r="I10" s="30"/>
      <c r="J10" s="30"/>
      <c r="K10" s="30"/>
      <c r="L10" s="30"/>
    </row>
    <row r="11" spans="1:13" ht="10.5" customHeight="1" x14ac:dyDescent="0.25">
      <c r="C11" s="101"/>
      <c r="D11" s="101"/>
      <c r="E11" s="101"/>
      <c r="F11" s="101"/>
      <c r="G11" s="30"/>
      <c r="H11" s="30"/>
      <c r="I11" s="30"/>
      <c r="J11" s="30"/>
      <c r="K11" s="30"/>
      <c r="L11" s="30"/>
    </row>
    <row r="12" spans="1:13" ht="15.75" x14ac:dyDescent="0.25">
      <c r="A12" s="99" t="s">
        <v>41</v>
      </c>
      <c r="C12" s="110"/>
      <c r="D12" s="113" t="s">
        <v>69</v>
      </c>
      <c r="E12" s="101"/>
      <c r="F12" s="101"/>
      <c r="G12" s="30"/>
      <c r="H12" s="30"/>
      <c r="I12" s="30"/>
      <c r="J12" s="30"/>
      <c r="K12" s="30"/>
      <c r="L12" s="30"/>
    </row>
    <row r="13" spans="1:13" ht="15.75" x14ac:dyDescent="0.25">
      <c r="A13" s="99" t="s">
        <v>42</v>
      </c>
      <c r="C13" s="101"/>
      <c r="D13" s="113" t="s">
        <v>59</v>
      </c>
      <c r="E13" s="101"/>
      <c r="F13" s="101"/>
      <c r="G13" s="30"/>
      <c r="H13" s="30"/>
      <c r="I13" s="30"/>
      <c r="J13" s="30"/>
      <c r="K13" s="30"/>
      <c r="L13" s="30"/>
    </row>
    <row r="14" spans="1:13" ht="12.75" customHeight="1" thickBot="1" x14ac:dyDescent="0.25">
      <c r="I14" s="1"/>
      <c r="J14" s="1"/>
      <c r="K14" s="1"/>
    </row>
    <row r="15" spans="1:13" x14ac:dyDescent="0.2">
      <c r="A15" s="140" t="s">
        <v>0</v>
      </c>
      <c r="B15" s="131" t="s">
        <v>43</v>
      </c>
      <c r="C15" s="131" t="s">
        <v>44</v>
      </c>
      <c r="D15" s="131" t="s">
        <v>45</v>
      </c>
      <c r="E15" s="131" t="s">
        <v>46</v>
      </c>
      <c r="F15" s="131" t="s">
        <v>47</v>
      </c>
      <c r="G15" s="116" t="s">
        <v>48</v>
      </c>
    </row>
    <row r="16" spans="1:13" x14ac:dyDescent="0.2">
      <c r="A16" s="141"/>
      <c r="B16" s="132"/>
      <c r="C16" s="132"/>
      <c r="D16" s="132"/>
      <c r="E16" s="132"/>
      <c r="F16" s="132"/>
      <c r="G16" s="117" t="s">
        <v>1</v>
      </c>
    </row>
    <row r="17" spans="1:7" ht="15" customHeight="1" thickBot="1" x14ac:dyDescent="0.25">
      <c r="A17" s="142"/>
      <c r="B17" s="133"/>
      <c r="C17" s="133"/>
      <c r="D17" s="133"/>
      <c r="E17" s="133"/>
      <c r="F17" s="133"/>
      <c r="G17" s="118" t="s">
        <v>72</v>
      </c>
    </row>
    <row r="18" spans="1:7" x14ac:dyDescent="0.2">
      <c r="A18" s="3">
        <f t="shared" ref="A18:A57" ca="1" si="0">IF(B18&lt;&gt;"",OFFSET(A18,-1,0)+1,"")</f>
        <v>1</v>
      </c>
      <c r="B18" s="4" t="s">
        <v>152</v>
      </c>
      <c r="C18" s="35">
        <v>2.6999998837709427E-2</v>
      </c>
      <c r="D18" s="35">
        <v>0.93199999257922173</v>
      </c>
      <c r="E18" s="29" t="s">
        <v>73</v>
      </c>
      <c r="F18" s="114">
        <v>1.3888888888888889E-3</v>
      </c>
      <c r="G18" s="119">
        <v>0.76079861111111113</v>
      </c>
    </row>
    <row r="19" spans="1:7" x14ac:dyDescent="0.2">
      <c r="A19" s="102">
        <f t="shared" ca="1" si="0"/>
        <v>2</v>
      </c>
      <c r="B19" s="4" t="s">
        <v>153</v>
      </c>
      <c r="C19" s="103">
        <v>0.95899999141693115</v>
      </c>
      <c r="D19" s="35">
        <v>1.0170000791549683</v>
      </c>
      <c r="E19" s="17" t="s">
        <v>74</v>
      </c>
      <c r="F19" s="115">
        <v>1.3888888888888889E-3</v>
      </c>
      <c r="G19" s="120">
        <v>0.76218750000000002</v>
      </c>
    </row>
    <row r="20" spans="1:7" x14ac:dyDescent="0.2">
      <c r="A20" s="102">
        <f t="shared" ca="1" si="0"/>
        <v>3</v>
      </c>
      <c r="B20" s="4" t="s">
        <v>154</v>
      </c>
      <c r="C20" s="103">
        <v>1.9760000705718994</v>
      </c>
      <c r="D20" s="35">
        <v>1.1670000553131104</v>
      </c>
      <c r="E20" s="17" t="s">
        <v>75</v>
      </c>
      <c r="F20" s="115">
        <v>6.9444444444444447E-4</v>
      </c>
      <c r="G20" s="120">
        <v>0.76322916666666663</v>
      </c>
    </row>
    <row r="21" spans="1:7" x14ac:dyDescent="0.2">
      <c r="A21" s="102">
        <f t="shared" ca="1" si="0"/>
        <v>4</v>
      </c>
      <c r="B21" s="4" t="s">
        <v>155</v>
      </c>
      <c r="C21" s="103">
        <v>3.1430001258850098</v>
      </c>
      <c r="D21" s="35">
        <v>6.2140002250671387</v>
      </c>
      <c r="E21" s="17" t="s">
        <v>76</v>
      </c>
      <c r="F21" s="115">
        <v>5.5555555555555558E-3</v>
      </c>
      <c r="G21" s="120">
        <v>0.76440972222222225</v>
      </c>
    </row>
    <row r="22" spans="1:7" x14ac:dyDescent="0.2">
      <c r="A22" s="102">
        <f t="shared" ca="1" si="0"/>
        <v>5</v>
      </c>
      <c r="B22" s="4" t="s">
        <v>156</v>
      </c>
      <c r="C22" s="103">
        <v>9.3570003509521484</v>
      </c>
      <c r="D22" s="35">
        <v>2.3449993133544922</v>
      </c>
      <c r="E22" s="17" t="s">
        <v>77</v>
      </c>
      <c r="F22" s="115">
        <v>1.3888888888888889E-3</v>
      </c>
      <c r="G22" s="120">
        <v>0.7694791666666666</v>
      </c>
    </row>
    <row r="23" spans="1:7" x14ac:dyDescent="0.2">
      <c r="A23" s="102">
        <f t="shared" ca="1" si="0"/>
        <v>6</v>
      </c>
      <c r="B23" s="4" t="s">
        <v>157</v>
      </c>
      <c r="C23" s="103">
        <v>11.701999664306641</v>
      </c>
      <c r="D23" s="35">
        <v>2.0450000762939453</v>
      </c>
      <c r="E23" s="17" t="s">
        <v>78</v>
      </c>
      <c r="F23" s="115">
        <v>1.3888888888888889E-3</v>
      </c>
      <c r="G23" s="120">
        <v>0.77114583333333342</v>
      </c>
    </row>
    <row r="24" spans="1:7" x14ac:dyDescent="0.2">
      <c r="A24" s="102">
        <f t="shared" ca="1" si="0"/>
        <v>7</v>
      </c>
      <c r="B24" s="4" t="s">
        <v>158</v>
      </c>
      <c r="C24" s="103">
        <v>13.746999740600586</v>
      </c>
      <c r="D24" s="35">
        <v>1.1640005111694336</v>
      </c>
      <c r="E24" s="17" t="s">
        <v>79</v>
      </c>
      <c r="F24" s="115">
        <v>1.3888888888888889E-3</v>
      </c>
      <c r="G24" s="120">
        <v>0.77246527777777774</v>
      </c>
    </row>
    <row r="25" spans="1:7" x14ac:dyDescent="0.2">
      <c r="A25" s="102">
        <f t="shared" ca="1" si="0"/>
        <v>8</v>
      </c>
      <c r="B25" s="4" t="s">
        <v>159</v>
      </c>
      <c r="C25" s="103">
        <v>14.91100025177002</v>
      </c>
      <c r="D25" s="35">
        <v>2.0710000991821289</v>
      </c>
      <c r="E25" s="17" t="s">
        <v>80</v>
      </c>
      <c r="F25" s="115">
        <v>1.3888888888888889E-3</v>
      </c>
      <c r="G25" s="120">
        <v>0.77385416666666662</v>
      </c>
    </row>
    <row r="26" spans="1:7" x14ac:dyDescent="0.2">
      <c r="A26" s="102">
        <f t="shared" ca="1" si="0"/>
        <v>9</v>
      </c>
      <c r="B26" s="4" t="s">
        <v>160</v>
      </c>
      <c r="C26" s="103">
        <v>16.982000350952148</v>
      </c>
      <c r="D26" s="35">
        <v>2.1840000152587891</v>
      </c>
      <c r="E26" s="17" t="s">
        <v>81</v>
      </c>
      <c r="F26" s="115">
        <v>2.0833333333333333E-3</v>
      </c>
      <c r="G26" s="120">
        <v>0.77559027777777767</v>
      </c>
    </row>
    <row r="27" spans="1:7" x14ac:dyDescent="0.2">
      <c r="A27" s="102">
        <f t="shared" ca="1" si="0"/>
        <v>10</v>
      </c>
      <c r="B27" s="4" t="s">
        <v>161</v>
      </c>
      <c r="C27" s="103">
        <v>19.166000366210938</v>
      </c>
      <c r="D27" s="35">
        <v>2.1490001678466797</v>
      </c>
      <c r="E27" s="17" t="s">
        <v>82</v>
      </c>
      <c r="F27" s="115">
        <v>1.3888888888888889E-3</v>
      </c>
      <c r="G27" s="120">
        <v>0.77718749999999992</v>
      </c>
    </row>
    <row r="28" spans="1:7" x14ac:dyDescent="0.2">
      <c r="A28" s="102">
        <f t="shared" ca="1" si="0"/>
        <v>11</v>
      </c>
      <c r="B28" s="4" t="s">
        <v>162</v>
      </c>
      <c r="C28" s="103">
        <v>21.315000534057617</v>
      </c>
      <c r="D28" s="35">
        <v>1.2869987487792969</v>
      </c>
      <c r="E28" s="17" t="s">
        <v>83</v>
      </c>
      <c r="F28" s="115">
        <v>6.9444444444444447E-4</v>
      </c>
      <c r="G28" s="120">
        <v>0.7785763888888888</v>
      </c>
    </row>
    <row r="29" spans="1:7" x14ac:dyDescent="0.2">
      <c r="A29" s="102">
        <f t="shared" ca="1" si="0"/>
        <v>12</v>
      </c>
      <c r="B29" s="4" t="s">
        <v>163</v>
      </c>
      <c r="C29" s="103">
        <v>22.601999282836914</v>
      </c>
      <c r="D29" s="35">
        <v>1.1960010528564453</v>
      </c>
      <c r="E29" s="17" t="s">
        <v>84</v>
      </c>
      <c r="F29" s="115">
        <v>6.9444444444444447E-4</v>
      </c>
      <c r="G29" s="120">
        <v>0.77927083333333325</v>
      </c>
    </row>
    <row r="30" spans="1:7" x14ac:dyDescent="0.2">
      <c r="A30" s="102">
        <f t="shared" ca="1" si="0"/>
        <v>13</v>
      </c>
      <c r="B30" s="4" t="s">
        <v>164</v>
      </c>
      <c r="C30" s="103">
        <v>23.798000335693359</v>
      </c>
      <c r="D30" s="35">
        <v>1.6970005035400391</v>
      </c>
      <c r="E30" s="17" t="s">
        <v>85</v>
      </c>
      <c r="F30" s="115">
        <v>6.9444444444444447E-4</v>
      </c>
      <c r="G30" s="120">
        <v>0.78003472222222225</v>
      </c>
    </row>
    <row r="31" spans="1:7" x14ac:dyDescent="0.2">
      <c r="A31" s="102">
        <f t="shared" ca="1" si="0"/>
        <v>14</v>
      </c>
      <c r="B31" s="4" t="s">
        <v>165</v>
      </c>
      <c r="C31" s="103">
        <v>25.495000839233398</v>
      </c>
      <c r="D31" s="35">
        <v>0.92599868774414063</v>
      </c>
      <c r="E31" s="17" t="s">
        <v>86</v>
      </c>
      <c r="F31" s="115">
        <v>1.3888888888888889E-3</v>
      </c>
      <c r="G31" s="120">
        <v>0.78114583333333332</v>
      </c>
    </row>
    <row r="32" spans="1:7" x14ac:dyDescent="0.2">
      <c r="A32" s="102">
        <f t="shared" ca="1" si="0"/>
        <v>15</v>
      </c>
      <c r="B32" s="4" t="s">
        <v>166</v>
      </c>
      <c r="C32" s="103">
        <v>26.420999526977539</v>
      </c>
      <c r="D32" s="35">
        <v>2.0209999084472656</v>
      </c>
      <c r="E32" s="17" t="s">
        <v>87</v>
      </c>
      <c r="F32" s="115">
        <v>1.3888888888888889E-3</v>
      </c>
      <c r="G32" s="120">
        <v>0.78218749999999992</v>
      </c>
    </row>
    <row r="33" spans="1:7" x14ac:dyDescent="0.2">
      <c r="A33" s="102">
        <f t="shared" ca="1" si="0"/>
        <v>16</v>
      </c>
      <c r="B33" s="4" t="s">
        <v>167</v>
      </c>
      <c r="C33" s="103">
        <v>28.441999435424805</v>
      </c>
      <c r="D33" s="35">
        <v>2.7380008697509766</v>
      </c>
      <c r="E33" s="17" t="s">
        <v>88</v>
      </c>
      <c r="F33" s="115">
        <v>2.0833333333333333E-3</v>
      </c>
      <c r="G33" s="120">
        <v>0.78385416666666663</v>
      </c>
    </row>
    <row r="34" spans="1:7" x14ac:dyDescent="0.2">
      <c r="A34" s="102">
        <f t="shared" ca="1" si="0"/>
        <v>17</v>
      </c>
      <c r="B34" s="4" t="s">
        <v>168</v>
      </c>
      <c r="C34" s="103">
        <v>31.180000305175781</v>
      </c>
      <c r="D34" s="35">
        <v>1.875</v>
      </c>
      <c r="E34" s="17" t="s">
        <v>89</v>
      </c>
      <c r="F34" s="115">
        <v>1.3888888888888889E-3</v>
      </c>
      <c r="G34" s="120">
        <v>0.78559027777777779</v>
      </c>
    </row>
    <row r="35" spans="1:7" x14ac:dyDescent="0.2">
      <c r="A35" s="102">
        <f t="shared" ca="1" si="0"/>
        <v>18</v>
      </c>
      <c r="B35" s="4" t="s">
        <v>169</v>
      </c>
      <c r="C35" s="103">
        <v>33.055000305175781</v>
      </c>
      <c r="D35" s="35">
        <v>2.8299980163574219</v>
      </c>
      <c r="E35" s="17" t="s">
        <v>90</v>
      </c>
      <c r="F35" s="115">
        <v>1.3888888888888889E-3</v>
      </c>
      <c r="G35" s="120">
        <v>0.78690972222222211</v>
      </c>
    </row>
    <row r="36" spans="1:7" x14ac:dyDescent="0.2">
      <c r="A36" s="102">
        <f t="shared" ca="1" si="0"/>
        <v>19</v>
      </c>
      <c r="B36" s="4" t="s">
        <v>170</v>
      </c>
      <c r="C36" s="103">
        <v>35.884998321533203</v>
      </c>
      <c r="D36" s="35">
        <v>1.582000732421875</v>
      </c>
      <c r="E36" s="17" t="s">
        <v>91</v>
      </c>
      <c r="F36" s="115">
        <v>1.3888888888888889E-3</v>
      </c>
      <c r="G36" s="120">
        <v>0.78871527777777772</v>
      </c>
    </row>
    <row r="37" spans="1:7" x14ac:dyDescent="0.2">
      <c r="A37" s="102">
        <f t="shared" ca="1" si="0"/>
        <v>20</v>
      </c>
      <c r="B37" s="4" t="s">
        <v>171</v>
      </c>
      <c r="C37" s="103">
        <v>37.466999053955078</v>
      </c>
      <c r="D37" s="35">
        <v>2.2849998474121094</v>
      </c>
      <c r="E37" s="17" t="s">
        <v>92</v>
      </c>
      <c r="F37" s="115">
        <v>1.3888888888888889E-3</v>
      </c>
      <c r="G37" s="120">
        <v>0.78975694444444444</v>
      </c>
    </row>
    <row r="38" spans="1:7" x14ac:dyDescent="0.2">
      <c r="A38" s="102">
        <f t="shared" ca="1" si="0"/>
        <v>21</v>
      </c>
      <c r="B38" s="4" t="s">
        <v>172</v>
      </c>
      <c r="C38" s="103">
        <v>39.751998901367188</v>
      </c>
      <c r="D38" s="35">
        <v>2.4020004272460938</v>
      </c>
      <c r="E38" s="17" t="s">
        <v>93</v>
      </c>
      <c r="F38" s="115">
        <v>2.7777777777777779E-3</v>
      </c>
      <c r="G38" s="120">
        <v>0.79135416666666658</v>
      </c>
    </row>
    <row r="39" spans="1:7" x14ac:dyDescent="0.2">
      <c r="A39" s="102">
        <f t="shared" ca="1" si="0"/>
        <v>22</v>
      </c>
      <c r="B39" s="4" t="s">
        <v>173</v>
      </c>
      <c r="C39" s="103">
        <v>42.153999328613281</v>
      </c>
      <c r="D39" s="35">
        <v>4.2159996032714844</v>
      </c>
      <c r="E39" s="17" t="s">
        <v>94</v>
      </c>
      <c r="F39" s="115">
        <v>2.7777777777777779E-3</v>
      </c>
      <c r="G39" s="120">
        <v>0.79413194444444446</v>
      </c>
    </row>
    <row r="40" spans="1:7" x14ac:dyDescent="0.2">
      <c r="A40" s="102">
        <f t="shared" ca="1" si="0"/>
        <v>23</v>
      </c>
      <c r="B40" s="4" t="s">
        <v>174</v>
      </c>
      <c r="C40" s="103">
        <v>46.369998931884766</v>
      </c>
      <c r="D40" s="35">
        <v>2.9710006713867188</v>
      </c>
      <c r="E40" s="17" t="s">
        <v>95</v>
      </c>
      <c r="F40" s="115">
        <v>2.0833333333333333E-3</v>
      </c>
      <c r="G40" s="120">
        <v>0.79690972222222223</v>
      </c>
    </row>
    <row r="41" spans="1:7" x14ac:dyDescent="0.2">
      <c r="A41" s="102">
        <f t="shared" ca="1" si="0"/>
        <v>24</v>
      </c>
      <c r="B41" s="4" t="s">
        <v>175</v>
      </c>
      <c r="C41" s="103">
        <v>49.340999603271484</v>
      </c>
      <c r="D41" s="35">
        <v>1.5180015563964844</v>
      </c>
      <c r="E41" s="17" t="s">
        <v>96</v>
      </c>
      <c r="F41" s="115">
        <v>6.9444444444444447E-4</v>
      </c>
      <c r="G41" s="120">
        <v>0.79899305555555555</v>
      </c>
    </row>
    <row r="42" spans="1:7" x14ac:dyDescent="0.2">
      <c r="A42" s="102">
        <f t="shared" ca="1" si="0"/>
        <v>25</v>
      </c>
      <c r="B42" s="4" t="s">
        <v>176</v>
      </c>
      <c r="C42" s="103">
        <v>50.859001159667969</v>
      </c>
      <c r="D42" s="35">
        <v>3.0579986572265625</v>
      </c>
      <c r="E42" s="17" t="s">
        <v>97</v>
      </c>
      <c r="F42" s="115">
        <v>2.0833333333333333E-3</v>
      </c>
      <c r="G42" s="120">
        <v>0.79982638888888891</v>
      </c>
    </row>
    <row r="43" spans="1:7" x14ac:dyDescent="0.2">
      <c r="A43" s="102">
        <f t="shared" ca="1" si="0"/>
        <v>26</v>
      </c>
      <c r="B43" s="4" t="s">
        <v>177</v>
      </c>
      <c r="C43" s="103">
        <v>53.916999816894531</v>
      </c>
      <c r="D43" s="35">
        <v>2.7309989929199219</v>
      </c>
      <c r="E43" s="17" t="s">
        <v>98</v>
      </c>
      <c r="F43" s="115">
        <v>1.3888888888888889E-3</v>
      </c>
      <c r="G43" s="120">
        <v>0.80156249999999996</v>
      </c>
    </row>
    <row r="44" spans="1:7" x14ac:dyDescent="0.2">
      <c r="A44" s="102">
        <f t="shared" ca="1" si="0"/>
        <v>27</v>
      </c>
      <c r="B44" s="4" t="s">
        <v>178</v>
      </c>
      <c r="C44" s="103">
        <v>56.647998809814453</v>
      </c>
      <c r="D44" s="35">
        <v>2.8170013427734375</v>
      </c>
      <c r="E44" s="17" t="s">
        <v>99</v>
      </c>
      <c r="F44" s="115">
        <v>1.3888888888888889E-3</v>
      </c>
      <c r="G44" s="120">
        <v>0.80309027777777786</v>
      </c>
    </row>
    <row r="45" spans="1:7" x14ac:dyDescent="0.2">
      <c r="A45" s="102">
        <f t="shared" ca="1" si="0"/>
        <v>28</v>
      </c>
      <c r="B45" s="4" t="s">
        <v>179</v>
      </c>
      <c r="C45" s="103">
        <v>59.465000152587891</v>
      </c>
      <c r="D45" s="35">
        <v>2.7900009155273438</v>
      </c>
      <c r="E45" s="17" t="s">
        <v>100</v>
      </c>
      <c r="F45" s="115">
        <v>2.0833333333333333E-3</v>
      </c>
      <c r="G45" s="120">
        <v>0.8046875</v>
      </c>
    </row>
    <row r="46" spans="1:7" x14ac:dyDescent="0.2">
      <c r="A46" s="102">
        <f t="shared" ca="1" si="0"/>
        <v>29</v>
      </c>
      <c r="B46" s="4" t="s">
        <v>180</v>
      </c>
      <c r="C46" s="103">
        <v>62.255001068115234</v>
      </c>
      <c r="D46" s="35">
        <v>1.2579994201660156</v>
      </c>
      <c r="E46" s="17" t="s">
        <v>101</v>
      </c>
      <c r="F46" s="115">
        <v>1.3888888888888889E-3</v>
      </c>
      <c r="G46" s="120">
        <v>0.80663194444444442</v>
      </c>
    </row>
    <row r="47" spans="1:7" x14ac:dyDescent="0.2">
      <c r="A47" s="102">
        <f t="shared" ca="1" si="0"/>
        <v>30</v>
      </c>
      <c r="B47" s="4" t="s">
        <v>181</v>
      </c>
      <c r="C47" s="103">
        <v>63.51300048828125</v>
      </c>
      <c r="D47" s="35">
        <v>1.2849960327148438</v>
      </c>
      <c r="E47" s="17" t="s">
        <v>102</v>
      </c>
      <c r="F47" s="115">
        <v>2.0833333333333333E-3</v>
      </c>
      <c r="G47" s="120">
        <v>0.80774305555555548</v>
      </c>
    </row>
    <row r="48" spans="1:7" x14ac:dyDescent="0.2">
      <c r="A48" s="102">
        <f t="shared" ca="1" si="0"/>
        <v>31</v>
      </c>
      <c r="B48" s="4" t="s">
        <v>182</v>
      </c>
      <c r="C48" s="103">
        <v>64.797996520996094</v>
      </c>
      <c r="D48" s="35">
        <v>1.14300537109375</v>
      </c>
      <c r="E48" s="17" t="s">
        <v>103</v>
      </c>
      <c r="F48" s="115">
        <v>1.3888888888888889E-3</v>
      </c>
      <c r="G48" s="120">
        <v>0.81017361111111097</v>
      </c>
    </row>
    <row r="49" spans="1:12" x14ac:dyDescent="0.2">
      <c r="A49" s="124">
        <f t="shared" ca="1" si="0"/>
        <v>32</v>
      </c>
      <c r="B49" s="125" t="s">
        <v>183</v>
      </c>
      <c r="C49" s="126">
        <v>65.941001892089844</v>
      </c>
      <c r="D49" s="127">
        <v>0.9799957275390625</v>
      </c>
      <c r="E49" s="128" t="s">
        <v>104</v>
      </c>
      <c r="F49" s="129">
        <v>6.9444444444444447E-4</v>
      </c>
      <c r="G49" s="130">
        <v>0.8113541666666666</v>
      </c>
    </row>
    <row r="50" spans="1:12" x14ac:dyDescent="0.2">
      <c r="A50" s="124">
        <f t="shared" ca="1" si="0"/>
        <v>33</v>
      </c>
      <c r="B50" s="125" t="s">
        <v>184</v>
      </c>
      <c r="C50" s="126">
        <v>66.920997619628906</v>
      </c>
      <c r="D50" s="127">
        <v>1.36700439453125</v>
      </c>
      <c r="E50" s="128" t="s">
        <v>105</v>
      </c>
      <c r="F50" s="129">
        <v>6.9444444444444447E-4</v>
      </c>
      <c r="G50" s="130">
        <v>0.81204861111111104</v>
      </c>
    </row>
    <row r="51" spans="1:12" x14ac:dyDescent="0.2">
      <c r="A51" s="124">
        <f t="shared" ca="1" si="0"/>
        <v>34</v>
      </c>
      <c r="B51" s="125" t="s">
        <v>185</v>
      </c>
      <c r="C51" s="126">
        <v>68.288002014160156</v>
      </c>
      <c r="D51" s="127">
        <v>2.6339950561523438</v>
      </c>
      <c r="E51" s="128" t="s">
        <v>106</v>
      </c>
      <c r="F51" s="129">
        <v>1.3888888888888889E-3</v>
      </c>
      <c r="G51" s="130">
        <v>0.81288194444444439</v>
      </c>
    </row>
    <row r="52" spans="1:12" x14ac:dyDescent="0.2">
      <c r="A52" s="124">
        <f t="shared" ca="1" si="0"/>
        <v>35</v>
      </c>
      <c r="B52" s="125" t="s">
        <v>186</v>
      </c>
      <c r="C52" s="126">
        <v>70.9219970703125</v>
      </c>
      <c r="D52" s="127">
        <v>2.2910003662109375</v>
      </c>
      <c r="E52" s="128" t="s">
        <v>107</v>
      </c>
      <c r="F52" s="129">
        <v>1.3888888888888889E-3</v>
      </c>
      <c r="G52" s="130">
        <v>0.81440972222222219</v>
      </c>
    </row>
    <row r="53" spans="1:12" x14ac:dyDescent="0.2">
      <c r="A53" s="124">
        <f t="shared" ca="1" si="0"/>
        <v>36</v>
      </c>
      <c r="B53" s="125" t="s">
        <v>187</v>
      </c>
      <c r="C53" s="126">
        <v>73.212997436523438</v>
      </c>
      <c r="D53" s="127">
        <v>2.2180023193359375</v>
      </c>
      <c r="E53" s="128" t="s">
        <v>108</v>
      </c>
      <c r="F53" s="129">
        <v>1.3888888888888889E-3</v>
      </c>
      <c r="G53" s="130">
        <v>0.81579861111111107</v>
      </c>
    </row>
    <row r="54" spans="1:12" x14ac:dyDescent="0.2">
      <c r="A54" s="124">
        <f t="shared" ca="1" si="0"/>
        <v>37</v>
      </c>
      <c r="B54" s="125" t="s">
        <v>188</v>
      </c>
      <c r="C54" s="126">
        <v>75.430999755859375</v>
      </c>
      <c r="D54" s="127">
        <v>3.8389968872070313</v>
      </c>
      <c r="E54" s="128" t="s">
        <v>109</v>
      </c>
      <c r="F54" s="129">
        <v>2.0833333333333333E-3</v>
      </c>
      <c r="G54" s="130">
        <v>0.8169791666666667</v>
      </c>
    </row>
    <row r="55" spans="1:12" x14ac:dyDescent="0.2">
      <c r="A55" s="124">
        <f t="shared" ca="1" si="0"/>
        <v>38</v>
      </c>
      <c r="B55" s="125" t="s">
        <v>189</v>
      </c>
      <c r="C55" s="126">
        <v>79.269996643066406</v>
      </c>
      <c r="D55" s="127">
        <v>0.44300079345703125</v>
      </c>
      <c r="E55" s="128" t="s">
        <v>110</v>
      </c>
      <c r="F55" s="129">
        <v>6.9444444444444447E-4</v>
      </c>
      <c r="G55" s="130">
        <v>0.81913194444444437</v>
      </c>
    </row>
    <row r="56" spans="1:12" x14ac:dyDescent="0.2">
      <c r="A56" s="124">
        <f t="shared" ca="1" si="0"/>
        <v>39</v>
      </c>
      <c r="B56" s="125" t="s">
        <v>190</v>
      </c>
      <c r="C56" s="126">
        <v>79.712997436523438</v>
      </c>
      <c r="D56" s="127">
        <v>0.733001708984375</v>
      </c>
      <c r="E56" s="128" t="s">
        <v>111</v>
      </c>
      <c r="F56" s="129">
        <v>1.3888888888888889E-3</v>
      </c>
      <c r="G56" s="130">
        <v>0.81954861111111099</v>
      </c>
    </row>
    <row r="57" spans="1:12" ht="13.5" thickBot="1" x14ac:dyDescent="0.25">
      <c r="A57" s="124">
        <f t="shared" ca="1" si="0"/>
        <v>40</v>
      </c>
      <c r="B57" s="125" t="s">
        <v>191</v>
      </c>
      <c r="C57" s="126">
        <v>80.445999145507813</v>
      </c>
      <c r="D57" s="127">
        <v>0.733001708984375</v>
      </c>
      <c r="E57" s="128" t="s">
        <v>112</v>
      </c>
      <c r="F57" s="128"/>
      <c r="G57" s="130">
        <v>0.82093749999999988</v>
      </c>
    </row>
    <row r="58" spans="1:12" x14ac:dyDescent="0.2">
      <c r="A58" s="7"/>
      <c r="B58" s="8"/>
      <c r="C58" s="8"/>
      <c r="D58" s="9"/>
      <c r="E58" s="10"/>
      <c r="F58" s="11" t="s">
        <v>49</v>
      </c>
      <c r="G58" s="121" t="s">
        <v>113</v>
      </c>
    </row>
    <row r="59" spans="1:12" x14ac:dyDescent="0.2">
      <c r="A59" s="13"/>
      <c r="D59" s="14"/>
      <c r="E59" s="15"/>
      <c r="F59" s="16" t="s">
        <v>50</v>
      </c>
      <c r="G59" s="122">
        <v>80.512001037597656</v>
      </c>
    </row>
    <row r="60" spans="1:12" x14ac:dyDescent="0.2">
      <c r="A60" s="13"/>
      <c r="D60" s="14"/>
      <c r="E60" s="15"/>
      <c r="F60" s="16" t="s">
        <v>51</v>
      </c>
      <c r="G60" s="123">
        <v>6.0139099756876625E-2</v>
      </c>
    </row>
    <row r="61" spans="1:12" ht="13.5" thickBot="1" x14ac:dyDescent="0.25">
      <c r="A61" s="45"/>
      <c r="B61" s="46"/>
      <c r="C61" s="46"/>
      <c r="D61" s="47"/>
      <c r="E61" s="134" t="s">
        <v>52</v>
      </c>
      <c r="F61" s="135"/>
      <c r="G61" s="54">
        <f>G59/(24*IF(G60&gt;0,G60,1))</f>
        <v>55.781791271598003</v>
      </c>
    </row>
    <row r="62" spans="1:12" ht="18" x14ac:dyDescent="0.25">
      <c r="A62" s="8"/>
      <c r="B62" s="8"/>
      <c r="C62" s="104"/>
      <c r="D62" s="8"/>
      <c r="E62" s="105"/>
      <c r="F62" s="105"/>
      <c r="G62" s="106"/>
      <c r="H62" s="38"/>
      <c r="L62" s="40"/>
    </row>
    <row r="63" spans="1:12" ht="20.25" x14ac:dyDescent="0.3">
      <c r="C63" s="41"/>
      <c r="D63" s="42"/>
      <c r="E63" s="28"/>
      <c r="F63" s="100" t="str">
        <f>F9</f>
        <v>Nr.65B</v>
      </c>
      <c r="G63" s="42"/>
      <c r="K63" s="43"/>
    </row>
    <row r="64" spans="1:12" ht="27.75" customHeight="1" x14ac:dyDescent="0.25">
      <c r="A64" s="138" t="s">
        <v>114</v>
      </c>
      <c r="B64" s="138"/>
      <c r="C64" s="138"/>
      <c r="D64" s="138"/>
      <c r="E64" s="138"/>
      <c r="F64" s="138"/>
      <c r="G64" s="30"/>
      <c r="H64" s="30"/>
      <c r="I64" s="30"/>
      <c r="J64" s="30"/>
      <c r="K64" s="30"/>
    </row>
    <row r="65" spans="1:11" ht="12.75" customHeight="1" thickBot="1" x14ac:dyDescent="0.25">
      <c r="I65" s="1"/>
      <c r="J65" s="1"/>
      <c r="K65" s="1"/>
    </row>
    <row r="66" spans="1:11" x14ac:dyDescent="0.2">
      <c r="A66" s="143" t="s">
        <v>0</v>
      </c>
      <c r="B66" s="136" t="s">
        <v>43</v>
      </c>
      <c r="C66" s="136" t="s">
        <v>44</v>
      </c>
      <c r="D66" s="131" t="s">
        <v>45</v>
      </c>
      <c r="E66" s="136" t="s">
        <v>46</v>
      </c>
      <c r="F66" s="136" t="s">
        <v>47</v>
      </c>
      <c r="G66" s="116" t="s">
        <v>48</v>
      </c>
    </row>
    <row r="67" spans="1:11" x14ac:dyDescent="0.2">
      <c r="A67" s="141"/>
      <c r="B67" s="132"/>
      <c r="C67" s="132"/>
      <c r="D67" s="132"/>
      <c r="E67" s="132"/>
      <c r="F67" s="132"/>
      <c r="G67" s="117">
        <v>2</v>
      </c>
    </row>
    <row r="68" spans="1:11" ht="15" customHeight="1" thickBot="1" x14ac:dyDescent="0.25">
      <c r="A68" s="144"/>
      <c r="B68" s="137"/>
      <c r="C68" s="137"/>
      <c r="D68" s="133"/>
      <c r="E68" s="137"/>
      <c r="F68" s="137"/>
      <c r="G68" s="118" t="s">
        <v>72</v>
      </c>
    </row>
    <row r="69" spans="1:11" x14ac:dyDescent="0.2">
      <c r="A69" s="3">
        <f t="shared" ref="A69:A107" ca="1" si="1">IF(B69&lt;&gt;"",OFFSET(A69,-1,0)+1,"")</f>
        <v>1</v>
      </c>
      <c r="B69" s="4" t="s">
        <v>191</v>
      </c>
      <c r="C69" s="35">
        <v>0</v>
      </c>
      <c r="D69" s="35">
        <v>0.76399999856948853</v>
      </c>
      <c r="E69" s="29" t="s">
        <v>115</v>
      </c>
      <c r="F69" s="114">
        <v>6.9444444444444447E-4</v>
      </c>
      <c r="G69" s="119">
        <v>0.25732638888888892</v>
      </c>
    </row>
    <row r="70" spans="1:11" x14ac:dyDescent="0.2">
      <c r="A70" s="102">
        <f t="shared" ca="1" si="1"/>
        <v>2</v>
      </c>
      <c r="B70" s="4" t="s">
        <v>190</v>
      </c>
      <c r="C70" s="103">
        <v>0.76399999856948853</v>
      </c>
      <c r="D70" s="35">
        <v>0.41600006818771362</v>
      </c>
      <c r="E70" s="17" t="s">
        <v>116</v>
      </c>
      <c r="F70" s="115">
        <v>6.9444444444444447E-4</v>
      </c>
      <c r="G70" s="120">
        <v>0.25815972222222222</v>
      </c>
    </row>
    <row r="71" spans="1:11" x14ac:dyDescent="0.2">
      <c r="A71" s="102">
        <f t="shared" ca="1" si="1"/>
        <v>3</v>
      </c>
      <c r="B71" s="4" t="s">
        <v>189</v>
      </c>
      <c r="C71" s="103">
        <v>1.1800000667572021</v>
      </c>
      <c r="D71" s="35">
        <v>3.7509996891021729</v>
      </c>
      <c r="E71" s="17" t="s">
        <v>117</v>
      </c>
      <c r="F71" s="115">
        <v>2.0833333333333333E-3</v>
      </c>
      <c r="G71" s="120">
        <v>0.25850694444444444</v>
      </c>
    </row>
    <row r="72" spans="1:11" x14ac:dyDescent="0.2">
      <c r="A72" s="102">
        <f t="shared" ca="1" si="1"/>
        <v>4</v>
      </c>
      <c r="B72" s="4" t="s">
        <v>188</v>
      </c>
      <c r="C72" s="103">
        <v>4.930999755859375</v>
      </c>
      <c r="D72" s="35">
        <v>2.2080001831054688</v>
      </c>
      <c r="E72" s="17" t="s">
        <v>118</v>
      </c>
      <c r="F72" s="115">
        <v>1.3888888888888889E-3</v>
      </c>
      <c r="G72" s="120">
        <v>0.26079861111111113</v>
      </c>
    </row>
    <row r="73" spans="1:11" x14ac:dyDescent="0.2">
      <c r="A73" s="102">
        <f t="shared" ca="1" si="1"/>
        <v>5</v>
      </c>
      <c r="B73" s="4" t="s">
        <v>187</v>
      </c>
      <c r="C73" s="103">
        <v>7.1389999389648438</v>
      </c>
      <c r="D73" s="35">
        <v>2.2980003356933594</v>
      </c>
      <c r="E73" s="17" t="s">
        <v>119</v>
      </c>
      <c r="F73" s="115">
        <v>1.3888888888888889E-3</v>
      </c>
      <c r="G73" s="120">
        <v>0.26197916666666665</v>
      </c>
    </row>
    <row r="74" spans="1:11" x14ac:dyDescent="0.2">
      <c r="A74" s="102">
        <f t="shared" ca="1" si="1"/>
        <v>6</v>
      </c>
      <c r="B74" s="4" t="s">
        <v>186</v>
      </c>
      <c r="C74" s="103">
        <v>9.4370002746582031</v>
      </c>
      <c r="D74" s="35">
        <v>2.6490001678466797</v>
      </c>
      <c r="E74" s="17" t="s">
        <v>120</v>
      </c>
      <c r="F74" s="115">
        <v>1.3888888888888889E-3</v>
      </c>
      <c r="G74" s="120">
        <v>0.26329861111111114</v>
      </c>
    </row>
    <row r="75" spans="1:11" x14ac:dyDescent="0.2">
      <c r="A75" s="102">
        <f t="shared" ca="1" si="1"/>
        <v>7</v>
      </c>
      <c r="B75" s="4" t="s">
        <v>185</v>
      </c>
      <c r="C75" s="103">
        <v>12.086000442504883</v>
      </c>
      <c r="D75" s="35">
        <v>1.3269996643066406</v>
      </c>
      <c r="E75" s="17" t="s">
        <v>121</v>
      </c>
      <c r="F75" s="115">
        <v>6.9444444444444447E-4</v>
      </c>
      <c r="G75" s="120">
        <v>0.26475694444444442</v>
      </c>
    </row>
    <row r="76" spans="1:11" x14ac:dyDescent="0.2">
      <c r="A76" s="102">
        <f t="shared" ca="1" si="1"/>
        <v>8</v>
      </c>
      <c r="B76" s="4" t="s">
        <v>184</v>
      </c>
      <c r="C76" s="103">
        <v>13.413000106811523</v>
      </c>
      <c r="D76" s="35">
        <v>0.97099971771240234</v>
      </c>
      <c r="E76" s="17" t="s">
        <v>122</v>
      </c>
      <c r="F76" s="115">
        <v>6.9444444444444447E-4</v>
      </c>
      <c r="G76" s="120">
        <v>0.26552083333333337</v>
      </c>
    </row>
    <row r="77" spans="1:11" x14ac:dyDescent="0.2">
      <c r="A77" s="102">
        <f t="shared" ca="1" si="1"/>
        <v>9</v>
      </c>
      <c r="B77" s="4" t="s">
        <v>183</v>
      </c>
      <c r="C77" s="103">
        <v>14.383999824523926</v>
      </c>
      <c r="D77" s="35">
        <v>1.1740007400512695</v>
      </c>
      <c r="E77" s="17" t="s">
        <v>123</v>
      </c>
      <c r="F77" s="115">
        <v>2.0833333333333333E-3</v>
      </c>
      <c r="G77" s="120">
        <v>0.26621527777777781</v>
      </c>
    </row>
    <row r="78" spans="1:11" x14ac:dyDescent="0.2">
      <c r="A78" s="102">
        <f t="shared" ca="1" si="1"/>
        <v>10</v>
      </c>
      <c r="B78" s="4" t="s">
        <v>182</v>
      </c>
      <c r="C78" s="103">
        <v>15.558000564575195</v>
      </c>
      <c r="D78" s="35">
        <v>2.5469989776611328</v>
      </c>
      <c r="E78" s="17" t="s">
        <v>103</v>
      </c>
      <c r="F78" s="115">
        <v>2.0833333333333333E-3</v>
      </c>
      <c r="G78" s="120">
        <v>0.26829861111111114</v>
      </c>
    </row>
    <row r="79" spans="1:11" x14ac:dyDescent="0.2">
      <c r="A79" s="102">
        <f t="shared" ca="1" si="1"/>
        <v>11</v>
      </c>
      <c r="B79" s="4" t="s">
        <v>180</v>
      </c>
      <c r="C79" s="103">
        <v>18.104999542236328</v>
      </c>
      <c r="D79" s="35">
        <v>2.8889999389648438</v>
      </c>
      <c r="E79" s="17" t="s">
        <v>124</v>
      </c>
      <c r="F79" s="115">
        <v>2.0833333333333333E-3</v>
      </c>
      <c r="G79" s="120">
        <v>0.27031250000000001</v>
      </c>
    </row>
    <row r="80" spans="1:11" x14ac:dyDescent="0.2">
      <c r="A80" s="102">
        <f t="shared" ca="1" si="1"/>
        <v>12</v>
      </c>
      <c r="B80" s="4" t="s">
        <v>179</v>
      </c>
      <c r="C80" s="103">
        <v>20.993999481201172</v>
      </c>
      <c r="D80" s="35">
        <v>2.8080005645751953</v>
      </c>
      <c r="E80" s="17" t="s">
        <v>125</v>
      </c>
      <c r="F80" s="115">
        <v>1.3888888888888889E-3</v>
      </c>
      <c r="G80" s="120">
        <v>0.27225694444444443</v>
      </c>
    </row>
    <row r="81" spans="1:7" x14ac:dyDescent="0.2">
      <c r="A81" s="102">
        <f t="shared" ca="1" si="1"/>
        <v>13</v>
      </c>
      <c r="B81" s="4" t="s">
        <v>178</v>
      </c>
      <c r="C81" s="103">
        <v>23.802000045776367</v>
      </c>
      <c r="D81" s="35">
        <v>2.7199993133544922</v>
      </c>
      <c r="E81" s="17" t="s">
        <v>126</v>
      </c>
      <c r="F81" s="115">
        <v>1.3888888888888889E-3</v>
      </c>
      <c r="G81" s="120">
        <v>0.27392361111111108</v>
      </c>
    </row>
    <row r="82" spans="1:7" x14ac:dyDescent="0.2">
      <c r="A82" s="102">
        <f t="shared" ca="1" si="1"/>
        <v>14</v>
      </c>
      <c r="B82" s="4" t="s">
        <v>177</v>
      </c>
      <c r="C82" s="103">
        <v>26.521999359130859</v>
      </c>
      <c r="D82" s="35">
        <v>2.8870010375976563</v>
      </c>
      <c r="E82" s="17" t="s">
        <v>127</v>
      </c>
      <c r="F82" s="115">
        <v>2.0833333333333333E-3</v>
      </c>
      <c r="G82" s="120">
        <v>0.27565972222222224</v>
      </c>
    </row>
    <row r="83" spans="1:7" x14ac:dyDescent="0.2">
      <c r="A83" s="102">
        <f t="shared" ca="1" si="1"/>
        <v>15</v>
      </c>
      <c r="B83" s="4" t="s">
        <v>176</v>
      </c>
      <c r="C83" s="103">
        <v>29.409000396728516</v>
      </c>
      <c r="D83" s="35">
        <v>1.3759994506835938</v>
      </c>
      <c r="E83" s="17" t="s">
        <v>128</v>
      </c>
      <c r="F83" s="115">
        <v>6.9444444444444447E-4</v>
      </c>
      <c r="G83" s="120">
        <v>0.2774652777777778</v>
      </c>
    </row>
    <row r="84" spans="1:7" x14ac:dyDescent="0.2">
      <c r="A84" s="102">
        <f t="shared" ca="1" si="1"/>
        <v>16</v>
      </c>
      <c r="B84" s="4" t="s">
        <v>175</v>
      </c>
      <c r="C84" s="103">
        <v>30.784999847412109</v>
      </c>
      <c r="D84" s="35">
        <v>2.9850006103515625</v>
      </c>
      <c r="E84" s="17" t="s">
        <v>129</v>
      </c>
      <c r="F84" s="115">
        <v>2.0833333333333333E-3</v>
      </c>
      <c r="G84" s="120">
        <v>0.27836805555555555</v>
      </c>
    </row>
    <row r="85" spans="1:7" x14ac:dyDescent="0.2">
      <c r="A85" s="102">
        <f t="shared" ca="1" si="1"/>
        <v>17</v>
      </c>
      <c r="B85" s="4" t="s">
        <v>174</v>
      </c>
      <c r="C85" s="103">
        <v>33.770000457763672</v>
      </c>
      <c r="D85" s="35">
        <v>4.2050018310546875</v>
      </c>
      <c r="E85" s="17" t="s">
        <v>130</v>
      </c>
      <c r="F85" s="115">
        <v>4.1666666666666666E-3</v>
      </c>
      <c r="G85" s="120">
        <v>0.28031250000000002</v>
      </c>
    </row>
    <row r="86" spans="1:7" x14ac:dyDescent="0.2">
      <c r="A86" s="102">
        <f t="shared" ca="1" si="1"/>
        <v>18</v>
      </c>
      <c r="B86" s="4" t="s">
        <v>173</v>
      </c>
      <c r="C86" s="103">
        <v>37.975002288818359</v>
      </c>
      <c r="D86" s="35">
        <v>2.3759994506835938</v>
      </c>
      <c r="E86" s="17" t="s">
        <v>94</v>
      </c>
      <c r="F86" s="115">
        <v>2.0833333333333333E-3</v>
      </c>
      <c r="G86" s="120">
        <v>0.28447916666666667</v>
      </c>
    </row>
    <row r="87" spans="1:7" x14ac:dyDescent="0.2">
      <c r="A87" s="102">
        <f t="shared" ca="1" si="1"/>
        <v>19</v>
      </c>
      <c r="B87" s="4" t="s">
        <v>172</v>
      </c>
      <c r="C87" s="103">
        <v>40.351001739501953</v>
      </c>
      <c r="D87" s="35">
        <v>2.2959976196289063</v>
      </c>
      <c r="E87" s="17" t="s">
        <v>131</v>
      </c>
      <c r="F87" s="115">
        <v>1.3888888888888889E-3</v>
      </c>
      <c r="G87" s="120">
        <v>0.28614583333333332</v>
      </c>
    </row>
    <row r="88" spans="1:7" x14ac:dyDescent="0.2">
      <c r="A88" s="102">
        <f t="shared" ca="1" si="1"/>
        <v>20</v>
      </c>
      <c r="B88" s="4" t="s">
        <v>171</v>
      </c>
      <c r="C88" s="103">
        <v>42.646999359130859</v>
      </c>
      <c r="D88" s="35">
        <v>1.6450004577636719</v>
      </c>
      <c r="E88" s="17" t="s">
        <v>132</v>
      </c>
      <c r="F88" s="115">
        <v>1.3888888888888889E-3</v>
      </c>
      <c r="G88" s="120">
        <v>0.28795138888888894</v>
      </c>
    </row>
    <row r="89" spans="1:7" x14ac:dyDescent="0.2">
      <c r="A89" s="102">
        <f t="shared" ca="1" si="1"/>
        <v>21</v>
      </c>
      <c r="B89" s="4" t="s">
        <v>170</v>
      </c>
      <c r="C89" s="103">
        <v>44.291999816894531</v>
      </c>
      <c r="D89" s="35">
        <v>2.8279991149902344</v>
      </c>
      <c r="E89" s="17" t="s">
        <v>133</v>
      </c>
      <c r="F89" s="115">
        <v>2.0833333333333333E-3</v>
      </c>
      <c r="G89" s="120">
        <v>0.2889930555555556</v>
      </c>
    </row>
    <row r="90" spans="1:7" x14ac:dyDescent="0.2">
      <c r="A90" s="102">
        <f t="shared" ca="1" si="1"/>
        <v>22</v>
      </c>
      <c r="B90" s="4" t="s">
        <v>169</v>
      </c>
      <c r="C90" s="103">
        <v>47.119998931884766</v>
      </c>
      <c r="D90" s="35">
        <v>1.8700027465820313</v>
      </c>
      <c r="E90" s="17" t="s">
        <v>134</v>
      </c>
      <c r="F90" s="115">
        <v>1.3888888888888889E-3</v>
      </c>
      <c r="G90" s="120">
        <v>0.2915625</v>
      </c>
    </row>
    <row r="91" spans="1:7" x14ac:dyDescent="0.2">
      <c r="A91" s="102">
        <f t="shared" ca="1" si="1"/>
        <v>23</v>
      </c>
      <c r="B91" s="4" t="s">
        <v>168</v>
      </c>
      <c r="C91" s="103">
        <v>48.990001678466797</v>
      </c>
      <c r="D91" s="35">
        <v>2.792999267578125</v>
      </c>
      <c r="E91" s="17" t="s">
        <v>135</v>
      </c>
      <c r="F91" s="115">
        <v>1.3888888888888889E-3</v>
      </c>
      <c r="G91" s="120">
        <v>0.29267361111111112</v>
      </c>
    </row>
    <row r="92" spans="1:7" x14ac:dyDescent="0.2">
      <c r="A92" s="102">
        <f t="shared" ca="1" si="1"/>
        <v>24</v>
      </c>
      <c r="B92" s="4" t="s">
        <v>167</v>
      </c>
      <c r="C92" s="103">
        <v>51.783000946044922</v>
      </c>
      <c r="D92" s="35">
        <v>1.9249992370605469</v>
      </c>
      <c r="E92" s="17" t="s">
        <v>136</v>
      </c>
      <c r="F92" s="115">
        <v>2.0833333333333333E-3</v>
      </c>
      <c r="G92" s="120">
        <v>0.29434027777777777</v>
      </c>
    </row>
    <row r="93" spans="1:7" x14ac:dyDescent="0.2">
      <c r="A93" s="102">
        <f t="shared" ca="1" si="1"/>
        <v>25</v>
      </c>
      <c r="B93" s="4" t="s">
        <v>166</v>
      </c>
      <c r="C93" s="103">
        <v>53.708000183105469</v>
      </c>
      <c r="D93" s="35">
        <v>1.1529998779296875</v>
      </c>
      <c r="E93" s="17" t="s">
        <v>137</v>
      </c>
      <c r="F93" s="115">
        <v>1.3888888888888889E-3</v>
      </c>
      <c r="G93" s="120">
        <v>0.29642361111111115</v>
      </c>
    </row>
    <row r="94" spans="1:7" x14ac:dyDescent="0.2">
      <c r="A94" s="102">
        <f t="shared" ca="1" si="1"/>
        <v>26</v>
      </c>
      <c r="B94" s="4" t="s">
        <v>165</v>
      </c>
      <c r="C94" s="103">
        <v>54.861000061035156</v>
      </c>
      <c r="D94" s="35">
        <v>1.5900001525878906</v>
      </c>
      <c r="E94" s="17" t="s">
        <v>138</v>
      </c>
      <c r="F94" s="115">
        <v>6.9444444444444447E-4</v>
      </c>
      <c r="G94" s="120">
        <v>0.29753472222222221</v>
      </c>
    </row>
    <row r="95" spans="1:7" x14ac:dyDescent="0.2">
      <c r="A95" s="102">
        <f t="shared" ca="1" si="1"/>
        <v>27</v>
      </c>
      <c r="B95" s="4" t="s">
        <v>164</v>
      </c>
      <c r="C95" s="103">
        <v>56.451000213623047</v>
      </c>
      <c r="D95" s="35">
        <v>1.1920013427734375</v>
      </c>
      <c r="E95" s="17" t="s">
        <v>139</v>
      </c>
      <c r="F95" s="115">
        <v>1.3888888888888889E-3</v>
      </c>
      <c r="G95" s="120">
        <v>0.29857638888888888</v>
      </c>
    </row>
    <row r="96" spans="1:7" x14ac:dyDescent="0.2">
      <c r="A96" s="102">
        <f t="shared" ca="1" si="1"/>
        <v>28</v>
      </c>
      <c r="B96" s="4" t="s">
        <v>163</v>
      </c>
      <c r="C96" s="103">
        <v>57.643001556396484</v>
      </c>
      <c r="D96" s="35">
        <v>1.197998046875</v>
      </c>
      <c r="E96" s="17" t="s">
        <v>140</v>
      </c>
      <c r="F96" s="115">
        <v>6.9444444444444447E-4</v>
      </c>
      <c r="G96" s="120">
        <v>0.29961805555555554</v>
      </c>
    </row>
    <row r="97" spans="1:7" x14ac:dyDescent="0.2">
      <c r="A97" s="102">
        <f t="shared" ca="1" si="1"/>
        <v>29</v>
      </c>
      <c r="B97" s="4" t="s">
        <v>162</v>
      </c>
      <c r="C97" s="103">
        <v>58.840999603271484</v>
      </c>
      <c r="D97" s="35">
        <v>2.2420005798339844</v>
      </c>
      <c r="E97" s="17" t="s">
        <v>141</v>
      </c>
      <c r="F97" s="115">
        <v>1.3888888888888889E-3</v>
      </c>
      <c r="G97" s="120">
        <v>0.30052083333333335</v>
      </c>
    </row>
    <row r="98" spans="1:7" x14ac:dyDescent="0.2">
      <c r="A98" s="102">
        <f t="shared" ca="1" si="1"/>
        <v>30</v>
      </c>
      <c r="B98" s="4" t="s">
        <v>161</v>
      </c>
      <c r="C98" s="103">
        <v>61.083000183105469</v>
      </c>
      <c r="D98" s="35">
        <v>2.0999984741210938</v>
      </c>
      <c r="E98" s="17" t="s">
        <v>142</v>
      </c>
      <c r="F98" s="115">
        <v>1.3888888888888889E-3</v>
      </c>
      <c r="G98" s="120">
        <v>0.30190972222222223</v>
      </c>
    </row>
    <row r="99" spans="1:7" x14ac:dyDescent="0.2">
      <c r="A99" s="102">
        <f t="shared" ca="1" si="1"/>
        <v>31</v>
      </c>
      <c r="B99" s="4" t="s">
        <v>160</v>
      </c>
      <c r="C99" s="103">
        <v>63.182998657226563</v>
      </c>
      <c r="D99" s="35">
        <v>2.0630035400390625</v>
      </c>
      <c r="E99" s="17" t="s">
        <v>143</v>
      </c>
      <c r="F99" s="115">
        <v>2.0833333333333333E-3</v>
      </c>
      <c r="G99" s="120">
        <v>0.30336805555555557</v>
      </c>
    </row>
    <row r="100" spans="1:7" x14ac:dyDescent="0.2">
      <c r="A100" s="102">
        <f t="shared" ca="1" si="1"/>
        <v>32</v>
      </c>
      <c r="B100" s="4" t="s">
        <v>159</v>
      </c>
      <c r="C100" s="103">
        <v>65.246002197265625</v>
      </c>
      <c r="D100" s="35">
        <v>1.2689971923828125</v>
      </c>
      <c r="E100" s="17" t="s">
        <v>144</v>
      </c>
      <c r="F100" s="115">
        <v>1.3888888888888889E-3</v>
      </c>
      <c r="G100" s="120">
        <v>0.3054513888888889</v>
      </c>
    </row>
    <row r="101" spans="1:7" x14ac:dyDescent="0.2">
      <c r="A101" s="102">
        <f t="shared" ca="1" si="1"/>
        <v>33</v>
      </c>
      <c r="B101" s="4" t="s">
        <v>158</v>
      </c>
      <c r="C101" s="103">
        <v>66.514999389648438</v>
      </c>
      <c r="D101" s="35">
        <v>2.0550003051757813</v>
      </c>
      <c r="E101" s="17" t="s">
        <v>145</v>
      </c>
      <c r="F101" s="115">
        <v>1.3888888888888889E-3</v>
      </c>
      <c r="G101" s="120">
        <v>0.30670138888888893</v>
      </c>
    </row>
    <row r="102" spans="1:7" x14ac:dyDescent="0.2">
      <c r="A102" s="102">
        <f t="shared" ca="1" si="1"/>
        <v>34</v>
      </c>
      <c r="B102" s="4" t="s">
        <v>157</v>
      </c>
      <c r="C102" s="103">
        <v>68.569999694824219</v>
      </c>
      <c r="D102" s="35">
        <v>2.2170028686523438</v>
      </c>
      <c r="E102" s="17" t="s">
        <v>146</v>
      </c>
      <c r="F102" s="115">
        <v>2.0833333333333333E-3</v>
      </c>
      <c r="G102" s="120">
        <v>0.30809027777777781</v>
      </c>
    </row>
    <row r="103" spans="1:7" x14ac:dyDescent="0.2">
      <c r="A103" s="102">
        <f t="shared" ca="1" si="1"/>
        <v>35</v>
      </c>
      <c r="B103" s="4" t="s">
        <v>156</v>
      </c>
      <c r="C103" s="103">
        <v>70.787002563476563</v>
      </c>
      <c r="D103" s="35">
        <v>6.425994873046875</v>
      </c>
      <c r="E103" s="17" t="s">
        <v>147</v>
      </c>
      <c r="F103" s="115">
        <v>4.1666666666666666E-3</v>
      </c>
      <c r="G103" s="120">
        <v>0.31017361111111114</v>
      </c>
    </row>
    <row r="104" spans="1:7" x14ac:dyDescent="0.2">
      <c r="A104" s="102">
        <f t="shared" ca="1" si="1"/>
        <v>36</v>
      </c>
      <c r="B104" s="4" t="s">
        <v>155</v>
      </c>
      <c r="C104" s="103">
        <v>77.212997436523438</v>
      </c>
      <c r="D104" s="35">
        <v>1.113006591796875</v>
      </c>
      <c r="E104" s="17" t="s">
        <v>148</v>
      </c>
      <c r="F104" s="115">
        <v>1.3888888888888889E-3</v>
      </c>
      <c r="G104" s="120">
        <v>0.3145486111111111</v>
      </c>
    </row>
    <row r="105" spans="1:7" x14ac:dyDescent="0.2">
      <c r="A105" s="102">
        <f t="shared" ca="1" si="1"/>
        <v>37</v>
      </c>
      <c r="B105" s="4" t="s">
        <v>154</v>
      </c>
      <c r="C105" s="103">
        <v>78.326004028320313</v>
      </c>
      <c r="D105" s="35">
        <v>1.03399658203125</v>
      </c>
      <c r="E105" s="17" t="s">
        <v>149</v>
      </c>
      <c r="F105" s="115">
        <v>1.3888888888888889E-3</v>
      </c>
      <c r="G105" s="120">
        <v>0.31572916666666667</v>
      </c>
    </row>
    <row r="106" spans="1:7" x14ac:dyDescent="0.2">
      <c r="A106" s="102">
        <f t="shared" ca="1" si="1"/>
        <v>38</v>
      </c>
      <c r="B106" s="4" t="s">
        <v>153</v>
      </c>
      <c r="C106" s="103">
        <v>79.360000610351563</v>
      </c>
      <c r="D106" s="35">
        <v>0.927001953125</v>
      </c>
      <c r="E106" s="17" t="s">
        <v>150</v>
      </c>
      <c r="F106" s="115">
        <v>2.0833333333333333E-3</v>
      </c>
      <c r="G106" s="120">
        <v>0.31677083333333333</v>
      </c>
    </row>
    <row r="107" spans="1:7" ht="13.5" thickBot="1" x14ac:dyDescent="0.25">
      <c r="A107" s="102">
        <f t="shared" ca="1" si="1"/>
        <v>39</v>
      </c>
      <c r="B107" s="4" t="s">
        <v>152</v>
      </c>
      <c r="C107" s="103">
        <v>80.287002563476563</v>
      </c>
      <c r="D107" s="35">
        <v>-80.260002564638853</v>
      </c>
      <c r="E107" s="17" t="s">
        <v>151</v>
      </c>
      <c r="F107" s="17"/>
      <c r="G107" s="120">
        <v>0.3191385749027254</v>
      </c>
    </row>
    <row r="108" spans="1:7" x14ac:dyDescent="0.2">
      <c r="A108" s="7"/>
      <c r="B108" s="8"/>
      <c r="C108" s="8"/>
      <c r="D108" s="9"/>
      <c r="E108" s="107"/>
      <c r="F108" s="11" t="s">
        <v>49</v>
      </c>
      <c r="G108" s="121" t="s">
        <v>113</v>
      </c>
    </row>
    <row r="109" spans="1:7" x14ac:dyDescent="0.2">
      <c r="A109" s="13"/>
      <c r="D109" s="14"/>
      <c r="E109" s="108"/>
      <c r="F109" s="16" t="s">
        <v>50</v>
      </c>
      <c r="G109" s="122">
        <v>80.304000854492188</v>
      </c>
    </row>
    <row r="110" spans="1:7" x14ac:dyDescent="0.2">
      <c r="A110" s="13"/>
      <c r="D110" s="14"/>
      <c r="E110" s="108"/>
      <c r="F110" s="16" t="s">
        <v>51</v>
      </c>
      <c r="G110" s="123">
        <v>6.1874998940361872E-2</v>
      </c>
    </row>
    <row r="111" spans="1:7" ht="13.5" thickBot="1" x14ac:dyDescent="0.25">
      <c r="A111" s="13"/>
      <c r="D111" s="14"/>
      <c r="E111" s="134" t="s">
        <v>52</v>
      </c>
      <c r="F111" s="135"/>
      <c r="G111" s="54">
        <f>G109/(24*IF(G110&gt;0,G110,1))</f>
        <v>54.076769178273089</v>
      </c>
    </row>
    <row r="112" spans="1:7" x14ac:dyDescent="0.2">
      <c r="A112" s="8"/>
      <c r="B112" s="8"/>
      <c r="C112" s="8"/>
      <c r="D112" s="8"/>
      <c r="E112" s="8"/>
      <c r="F112" s="8"/>
      <c r="G112" s="8"/>
    </row>
    <row r="113" spans="1:8" x14ac:dyDescent="0.2">
      <c r="A113" s="111" t="s">
        <v>53</v>
      </c>
    </row>
    <row r="114" spans="1:8" x14ac:dyDescent="0.2">
      <c r="A114" s="112" t="s">
        <v>54</v>
      </c>
      <c r="C114" s="112" t="s">
        <v>55</v>
      </c>
      <c r="E114" s="112" t="s">
        <v>56</v>
      </c>
    </row>
    <row r="116" spans="1:8" ht="51.75" customHeight="1" x14ac:dyDescent="0.2">
      <c r="A116" s="145" t="s">
        <v>192</v>
      </c>
      <c r="B116" s="145"/>
      <c r="C116" s="145"/>
      <c r="D116" s="145"/>
      <c r="E116" s="145"/>
      <c r="F116" s="145"/>
      <c r="G116" s="145"/>
      <c r="H116" s="145"/>
    </row>
    <row r="118" spans="1:8" x14ac:dyDescent="0.2">
      <c r="B118" t="s">
        <v>61</v>
      </c>
    </row>
    <row r="120" spans="1:8" x14ac:dyDescent="0.2">
      <c r="B120" s="112" t="s">
        <v>63</v>
      </c>
      <c r="F120" t="s">
        <v>62</v>
      </c>
    </row>
    <row r="121" spans="1:8" x14ac:dyDescent="0.2">
      <c r="B121" s="1" t="s">
        <v>59</v>
      </c>
      <c r="F121" s="1" t="s">
        <v>57</v>
      </c>
    </row>
  </sheetData>
  <mergeCells count="18">
    <mergeCell ref="E66:E68"/>
    <mergeCell ref="F66:F68"/>
    <mergeCell ref="A116:H116"/>
    <mergeCell ref="A9:E9"/>
    <mergeCell ref="A15:A17"/>
    <mergeCell ref="B15:B17"/>
    <mergeCell ref="C15:C17"/>
    <mergeCell ref="D15:D17"/>
    <mergeCell ref="E15:E17"/>
    <mergeCell ref="F15:F17"/>
    <mergeCell ref="A10:H10"/>
    <mergeCell ref="E111:F111"/>
    <mergeCell ref="E61:F61"/>
    <mergeCell ref="A64:F64"/>
    <mergeCell ref="A66:A68"/>
    <mergeCell ref="B66:B68"/>
    <mergeCell ref="C66:C68"/>
    <mergeCell ref="D66:D68"/>
  </mergeCells>
  <pageMargins left="0.19685039370078741" right="0.19685039370078741" top="0.39370078740157483" bottom="0.39370078740157483" header="0" footer="0"/>
  <pageSetup paperSize="9" scale="83" pageOrder="overThenDown" orientation="portrait" horizontalDpi="4294967293" r:id="rId1"/>
  <headerFooter alignWithMargins="0"/>
  <rowBreaks count="1" manualBreakCount="1">
    <brk id="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7">
    <pageSetUpPr fitToPage="1"/>
  </sheetPr>
  <dimension ref="A1:Q39"/>
  <sheetViews>
    <sheetView zoomScaleNormal="100" workbookViewId="0">
      <selection activeCell="D23" sqref="D23"/>
    </sheetView>
  </sheetViews>
  <sheetFormatPr defaultRowHeight="12.75" x14ac:dyDescent="0.2"/>
  <cols>
    <col min="1" max="1" width="3.140625" style="65" bestFit="1" customWidth="1"/>
    <col min="2" max="2" width="17.140625" style="65" customWidth="1"/>
    <col min="3" max="5" width="7.42578125" style="65" customWidth="1"/>
    <col min="6" max="6" width="9.7109375" style="65" customWidth="1"/>
    <col min="7" max="22" width="5" style="65" customWidth="1"/>
    <col min="23" max="16384" width="9.140625" style="65"/>
  </cols>
  <sheetData>
    <row r="1" spans="1:17" ht="18.75" x14ac:dyDescent="0.3">
      <c r="A1" s="158" t="s">
        <v>33</v>
      </c>
      <c r="B1" s="158"/>
      <c r="C1" s="158"/>
      <c r="D1" s="158"/>
      <c r="E1" s="158"/>
      <c r="F1" s="91" t="e">
        <f ca="1">pikasRoute()</f>
        <v>#NAME?</v>
      </c>
      <c r="G1" s="90"/>
      <c r="I1" s="93" t="s">
        <v>36</v>
      </c>
      <c r="J1" s="93"/>
      <c r="K1" s="93"/>
      <c r="L1" s="164" t="e">
        <f ca="1">IF(LEFT(pikasTransport(),3)="mar","2","4") &amp; pikasRoute("00") &amp; LEFT(SUBSTITUTE(pikasRoute(),pikasRoute("0"),"") &amp; "0000",4)</f>
        <v>#NAME?</v>
      </c>
      <c r="M1" s="164"/>
      <c r="N1" s="94"/>
      <c r="O1" s="163" t="e">
        <f ca="1">pikasDate()</f>
        <v>#NAME?</v>
      </c>
      <c r="P1" s="163"/>
      <c r="Q1" s="163"/>
    </row>
    <row r="2" spans="1:17" ht="19.5" thickBot="1" x14ac:dyDescent="0.35">
      <c r="A2" s="158" t="e">
        <f ca="1">pikasDirectionName("A&gt;B")</f>
        <v>#NAME?</v>
      </c>
      <c r="B2" s="158"/>
      <c r="C2" s="158"/>
      <c r="D2" s="158"/>
      <c r="E2" s="158"/>
      <c r="F2" s="158"/>
      <c r="G2" s="80"/>
      <c r="H2" s="80"/>
      <c r="I2" s="92"/>
      <c r="J2" s="92"/>
      <c r="K2" s="92"/>
      <c r="L2" s="92"/>
    </row>
    <row r="3" spans="1:17" ht="22.5" customHeight="1" x14ac:dyDescent="0.2">
      <c r="A3" s="159" t="s">
        <v>0</v>
      </c>
      <c r="B3" s="146" t="s">
        <v>9</v>
      </c>
      <c r="C3" s="146" t="s">
        <v>5</v>
      </c>
      <c r="D3" s="146" t="s">
        <v>32</v>
      </c>
      <c r="E3" s="146" t="s">
        <v>7</v>
      </c>
      <c r="F3" s="146" t="s">
        <v>8</v>
      </c>
      <c r="G3" s="57" t="s">
        <v>10</v>
      </c>
      <c r="H3" s="58" t="s">
        <v>11</v>
      </c>
      <c r="I3" s="64"/>
    </row>
    <row r="4" spans="1:17" x14ac:dyDescent="0.2">
      <c r="A4" s="160"/>
      <c r="B4" s="147"/>
      <c r="C4" s="147"/>
      <c r="D4" s="147"/>
      <c r="E4" s="147"/>
      <c r="F4" s="147"/>
      <c r="G4" s="95">
        <v>1</v>
      </c>
      <c r="H4" s="96">
        <f>G4+2</f>
        <v>3</v>
      </c>
      <c r="I4" s="64"/>
    </row>
    <row r="5" spans="1:17" ht="13.5" thickBot="1" x14ac:dyDescent="0.25">
      <c r="A5" s="161"/>
      <c r="B5" s="148"/>
      <c r="C5" s="162"/>
      <c r="D5" s="162"/>
      <c r="E5" s="162"/>
      <c r="F5" s="162"/>
      <c r="G5" s="59" t="e">
        <f ca="1">pikasLineRoute() &amp; "-" &amp; pikasLineName()</f>
        <v>#NAME?</v>
      </c>
      <c r="H5" s="60" t="e">
        <f ca="1">pikasLineRoute() &amp; "-" &amp; pikasLineName()</f>
        <v>#NAME?</v>
      </c>
      <c r="I5" s="64"/>
    </row>
    <row r="6" spans="1:17" x14ac:dyDescent="0.2">
      <c r="A6" s="73" t="e">
        <f t="shared" ref="A6:A15" ca="1" si="0">IF(B6&lt;&gt;"",OFFSET(A6,-1,0)+1,"")</f>
        <v>#NAME?</v>
      </c>
      <c r="B6" s="72" t="e">
        <f t="shared" ref="B6:B15" ca="1" si="1">pikasStopName()</f>
        <v>#NAME?</v>
      </c>
      <c r="C6" s="74" t="e">
        <f t="shared" ref="C6:C15" ca="1" si="2">pikasStopKm()</f>
        <v>#NAME?</v>
      </c>
      <c r="D6" s="74"/>
      <c r="E6" s="75" t="e">
        <f t="shared" ref="E6:E15" ca="1" si="3">pikasStopNum()</f>
        <v>#NAME?</v>
      </c>
      <c r="F6" s="76"/>
      <c r="G6" s="82"/>
      <c r="H6" s="83"/>
      <c r="I6" s="64"/>
    </row>
    <row r="7" spans="1:17" x14ac:dyDescent="0.2">
      <c r="A7" s="73" t="e">
        <f t="shared" ca="1" si="0"/>
        <v>#NAME?</v>
      </c>
      <c r="B7" s="72" t="e">
        <f t="shared" ca="1" si="1"/>
        <v>#NAME?</v>
      </c>
      <c r="C7" s="74" t="e">
        <f t="shared" ca="1" si="2"/>
        <v>#NAME?</v>
      </c>
      <c r="D7" s="74"/>
      <c r="E7" s="75" t="e">
        <f t="shared" ca="1" si="3"/>
        <v>#NAME?</v>
      </c>
      <c r="F7" s="76"/>
      <c r="G7" s="82"/>
      <c r="H7" s="83"/>
      <c r="I7" s="64"/>
    </row>
    <row r="8" spans="1:17" x14ac:dyDescent="0.2">
      <c r="A8" s="73" t="e">
        <f t="shared" ca="1" si="0"/>
        <v>#NAME?</v>
      </c>
      <c r="B8" s="72" t="e">
        <f t="shared" ca="1" si="1"/>
        <v>#NAME?</v>
      </c>
      <c r="C8" s="74" t="e">
        <f t="shared" ca="1" si="2"/>
        <v>#NAME?</v>
      </c>
      <c r="D8" s="74"/>
      <c r="E8" s="75" t="e">
        <f t="shared" ca="1" si="3"/>
        <v>#NAME?</v>
      </c>
      <c r="F8" s="76"/>
      <c r="G8" s="82"/>
      <c r="H8" s="83"/>
      <c r="I8" s="64"/>
    </row>
    <row r="9" spans="1:17" x14ac:dyDescent="0.2">
      <c r="A9" s="73" t="e">
        <f t="shared" ca="1" si="0"/>
        <v>#NAME?</v>
      </c>
      <c r="B9" s="72" t="e">
        <f t="shared" ca="1" si="1"/>
        <v>#NAME?</v>
      </c>
      <c r="C9" s="74" t="e">
        <f t="shared" ca="1" si="2"/>
        <v>#NAME?</v>
      </c>
      <c r="D9" s="74"/>
      <c r="E9" s="75" t="e">
        <f t="shared" ca="1" si="3"/>
        <v>#NAME?</v>
      </c>
      <c r="F9" s="76"/>
      <c r="G9" s="82"/>
      <c r="H9" s="83"/>
      <c r="I9" s="64"/>
    </row>
    <row r="10" spans="1:17" x14ac:dyDescent="0.2">
      <c r="A10" s="73" t="e">
        <f t="shared" ca="1" si="0"/>
        <v>#NAME?</v>
      </c>
      <c r="B10" s="72" t="e">
        <f t="shared" ca="1" si="1"/>
        <v>#NAME?</v>
      </c>
      <c r="C10" s="74" t="e">
        <f t="shared" ca="1" si="2"/>
        <v>#NAME?</v>
      </c>
      <c r="D10" s="74"/>
      <c r="E10" s="75" t="e">
        <f t="shared" ca="1" si="3"/>
        <v>#NAME?</v>
      </c>
      <c r="F10" s="76"/>
      <c r="G10" s="82"/>
      <c r="H10" s="83"/>
      <c r="I10" s="64"/>
    </row>
    <row r="11" spans="1:17" x14ac:dyDescent="0.2">
      <c r="A11" s="73" t="e">
        <f t="shared" ca="1" si="0"/>
        <v>#NAME?</v>
      </c>
      <c r="B11" s="72" t="e">
        <f t="shared" ca="1" si="1"/>
        <v>#NAME?</v>
      </c>
      <c r="C11" s="74" t="e">
        <f t="shared" ca="1" si="2"/>
        <v>#NAME?</v>
      </c>
      <c r="D11" s="74"/>
      <c r="E11" s="75" t="e">
        <f t="shared" ca="1" si="3"/>
        <v>#NAME?</v>
      </c>
      <c r="F11" s="76"/>
      <c r="G11" s="82"/>
      <c r="H11" s="83"/>
      <c r="I11" s="64"/>
    </row>
    <row r="12" spans="1:17" x14ac:dyDescent="0.2">
      <c r="A12" s="73" t="e">
        <f t="shared" ca="1" si="0"/>
        <v>#NAME?</v>
      </c>
      <c r="B12" s="72" t="e">
        <f t="shared" ca="1" si="1"/>
        <v>#NAME?</v>
      </c>
      <c r="C12" s="74" t="e">
        <f t="shared" ca="1" si="2"/>
        <v>#NAME?</v>
      </c>
      <c r="D12" s="74"/>
      <c r="E12" s="75" t="e">
        <f t="shared" ca="1" si="3"/>
        <v>#NAME?</v>
      </c>
      <c r="F12" s="76"/>
      <c r="G12" s="82"/>
      <c r="H12" s="83"/>
      <c r="I12" s="64"/>
    </row>
    <row r="13" spans="1:17" x14ac:dyDescent="0.2">
      <c r="A13" s="73" t="e">
        <f t="shared" ca="1" si="0"/>
        <v>#NAME?</v>
      </c>
      <c r="B13" s="72" t="e">
        <f t="shared" ca="1" si="1"/>
        <v>#NAME?</v>
      </c>
      <c r="C13" s="74" t="e">
        <f t="shared" ca="1" si="2"/>
        <v>#NAME?</v>
      </c>
      <c r="D13" s="74"/>
      <c r="E13" s="75" t="e">
        <f t="shared" ca="1" si="3"/>
        <v>#NAME?</v>
      </c>
      <c r="F13" s="76"/>
      <c r="G13" s="82"/>
      <c r="H13" s="83"/>
      <c r="I13" s="64"/>
    </row>
    <row r="14" spans="1:17" x14ac:dyDescent="0.2">
      <c r="A14" s="73" t="e">
        <f t="shared" ca="1" si="0"/>
        <v>#NAME?</v>
      </c>
      <c r="B14" s="72" t="e">
        <f t="shared" ca="1" si="1"/>
        <v>#NAME?</v>
      </c>
      <c r="C14" s="74" t="e">
        <f t="shared" ca="1" si="2"/>
        <v>#NAME?</v>
      </c>
      <c r="D14" s="74"/>
      <c r="E14" s="75" t="e">
        <f t="shared" ca="1" si="3"/>
        <v>#NAME?</v>
      </c>
      <c r="F14" s="76"/>
      <c r="G14" s="82"/>
      <c r="H14" s="83"/>
      <c r="I14" s="64"/>
    </row>
    <row r="15" spans="1:17" ht="13.5" thickBot="1" x14ac:dyDescent="0.25">
      <c r="A15" s="73" t="e">
        <f t="shared" ca="1" si="0"/>
        <v>#NAME?</v>
      </c>
      <c r="B15" s="72" t="e">
        <f t="shared" ca="1" si="1"/>
        <v>#NAME?</v>
      </c>
      <c r="C15" s="74" t="e">
        <f t="shared" ca="1" si="2"/>
        <v>#NAME?</v>
      </c>
      <c r="D15" s="74"/>
      <c r="E15" s="75" t="e">
        <f t="shared" ca="1" si="3"/>
        <v>#NAME?</v>
      </c>
      <c r="F15" s="77"/>
      <c r="G15" s="84"/>
      <c r="H15" s="85"/>
      <c r="I15" s="64"/>
    </row>
    <row r="16" spans="1:17" ht="12.75" customHeight="1" x14ac:dyDescent="0.2">
      <c r="A16" s="149" t="s">
        <v>37</v>
      </c>
      <c r="B16" s="150"/>
      <c r="C16" s="151"/>
      <c r="D16" s="61"/>
      <c r="E16" s="62"/>
      <c r="F16" s="63" t="s">
        <v>12</v>
      </c>
      <c r="G16" s="55" t="e">
        <f ca="1">IF(pikasTripWeekdays()="1-7","k.d",pikasTripWeekdays())</f>
        <v>#NAME?</v>
      </c>
      <c r="H16" s="56" t="e">
        <f ca="1">IF(pikasTripWeekdays()="1-7","k.d",pikasTripWeekdays())</f>
        <v>#NAME?</v>
      </c>
      <c r="I16" s="64"/>
    </row>
    <row r="17" spans="1:17" ht="13.5" x14ac:dyDescent="0.25">
      <c r="A17" s="152"/>
      <c r="B17" s="153"/>
      <c r="C17" s="154"/>
      <c r="D17" s="66"/>
      <c r="E17" s="67"/>
      <c r="F17" s="68" t="s">
        <v>13</v>
      </c>
      <c r="G17" s="87" t="e">
        <f ca="1">pikasTripKm()</f>
        <v>#NAME?</v>
      </c>
      <c r="H17" s="86" t="e">
        <f ca="1">pikasTripKm()</f>
        <v>#NAME?</v>
      </c>
      <c r="I17" s="64"/>
    </row>
    <row r="18" spans="1:17" ht="13.5" x14ac:dyDescent="0.25">
      <c r="A18" s="152"/>
      <c r="B18" s="153"/>
      <c r="C18" s="154"/>
      <c r="D18" s="66"/>
      <c r="E18" s="67"/>
      <c r="F18" s="68" t="s">
        <v>34</v>
      </c>
      <c r="G18" s="87" t="e">
        <f ca="1">G17-G19</f>
        <v>#NAME?</v>
      </c>
      <c r="H18" s="86" t="e">
        <f ca="1">H17-H19</f>
        <v>#NAME?</v>
      </c>
      <c r="I18" s="64"/>
    </row>
    <row r="19" spans="1:17" ht="14.25" thickBot="1" x14ac:dyDescent="0.3">
      <c r="A19" s="155"/>
      <c r="B19" s="156"/>
      <c r="C19" s="157"/>
      <c r="D19" s="69"/>
      <c r="E19" s="70"/>
      <c r="F19" s="71" t="s">
        <v>35</v>
      </c>
      <c r="G19" s="88"/>
      <c r="H19" s="89"/>
      <c r="I19" s="64"/>
    </row>
    <row r="20" spans="1:17" ht="13.5" customHeight="1" x14ac:dyDescent="0.25">
      <c r="C20" s="78"/>
      <c r="E20" s="79"/>
      <c r="F20" s="79"/>
      <c r="G20" s="80"/>
      <c r="H20" s="79"/>
      <c r="I20" s="79"/>
      <c r="M20" s="81"/>
    </row>
    <row r="21" spans="1:17" ht="18.75" x14ac:dyDescent="0.3">
      <c r="A21" s="158" t="s">
        <v>33</v>
      </c>
      <c r="B21" s="158"/>
      <c r="C21" s="158"/>
      <c r="D21" s="158"/>
      <c r="E21" s="158"/>
      <c r="F21" s="91" t="e">
        <f ca="1">pikasRoute()</f>
        <v>#NAME?</v>
      </c>
      <c r="G21" s="90"/>
      <c r="I21" s="93" t="s">
        <v>36</v>
      </c>
      <c r="J21" s="93"/>
      <c r="K21" s="93"/>
      <c r="L21" s="165" t="e">
        <f ca="1">L1</f>
        <v>#NAME?</v>
      </c>
      <c r="M21" s="165"/>
      <c r="O21" s="163" t="e">
        <f ca="1">O1</f>
        <v>#NAME?</v>
      </c>
      <c r="P21" s="163"/>
      <c r="Q21" s="163"/>
    </row>
    <row r="22" spans="1:17" ht="19.5" thickBot="1" x14ac:dyDescent="0.35">
      <c r="A22" s="158" t="e">
        <f ca="1">pikasDirectionName("A&gt;B")</f>
        <v>#NAME?</v>
      </c>
      <c r="B22" s="158"/>
      <c r="C22" s="158"/>
      <c r="D22" s="158"/>
      <c r="E22" s="158"/>
      <c r="F22" s="158"/>
      <c r="G22" s="80"/>
      <c r="H22" s="80"/>
      <c r="I22" s="92"/>
      <c r="J22" s="92"/>
      <c r="K22" s="92"/>
      <c r="L22" s="92"/>
    </row>
    <row r="23" spans="1:17" ht="22.5" customHeight="1" x14ac:dyDescent="0.2">
      <c r="A23" s="159" t="s">
        <v>0</v>
      </c>
      <c r="B23" s="146" t="s">
        <v>9</v>
      </c>
      <c r="C23" s="146" t="s">
        <v>5</v>
      </c>
      <c r="D23" s="146" t="s">
        <v>32</v>
      </c>
      <c r="E23" s="146" t="s">
        <v>7</v>
      </c>
      <c r="F23" s="146" t="s">
        <v>8</v>
      </c>
      <c r="G23" s="57" t="s">
        <v>10</v>
      </c>
      <c r="H23" s="58" t="s">
        <v>11</v>
      </c>
      <c r="I23" s="64"/>
    </row>
    <row r="24" spans="1:17" ht="13.5" customHeight="1" x14ac:dyDescent="0.2">
      <c r="A24" s="160"/>
      <c r="B24" s="147"/>
      <c r="C24" s="147"/>
      <c r="D24" s="147"/>
      <c r="E24" s="147"/>
      <c r="F24" s="147"/>
      <c r="G24" s="97">
        <v>2</v>
      </c>
      <c r="H24" s="98">
        <f>G24+2</f>
        <v>4</v>
      </c>
      <c r="I24" s="64"/>
    </row>
    <row r="25" spans="1:17" ht="13.5" customHeight="1" thickBot="1" x14ac:dyDescent="0.25">
      <c r="A25" s="161"/>
      <c r="B25" s="148"/>
      <c r="C25" s="148"/>
      <c r="D25" s="148"/>
      <c r="E25" s="148"/>
      <c r="F25" s="148"/>
      <c r="G25" s="59" t="e">
        <f ca="1">pikasLineRoute() &amp; "-" &amp; pikasLineName()</f>
        <v>#NAME?</v>
      </c>
      <c r="H25" s="60" t="e">
        <f ca="1">pikasLineRoute() &amp; "-" &amp; pikasLineName()</f>
        <v>#NAME?</v>
      </c>
      <c r="I25" s="64"/>
    </row>
    <row r="26" spans="1:17" x14ac:dyDescent="0.2">
      <c r="A26" s="73" t="e">
        <f t="shared" ref="A26:A35" ca="1" si="4">IF(B26&lt;&gt;"",OFFSET(A26,-1,0)+1,"")</f>
        <v>#NAME?</v>
      </c>
      <c r="B26" s="72" t="e">
        <f t="shared" ref="B26:B35" ca="1" si="5">pikasStopName()</f>
        <v>#NAME?</v>
      </c>
      <c r="C26" s="74" t="e">
        <f t="shared" ref="C26:C35" ca="1" si="6">pikasStopKm()</f>
        <v>#NAME?</v>
      </c>
      <c r="D26" s="74"/>
      <c r="E26" s="75" t="e">
        <f t="shared" ref="E26:E35" ca="1" si="7">pikasStopNum()</f>
        <v>#NAME?</v>
      </c>
      <c r="F26" s="76"/>
      <c r="G26" s="82"/>
      <c r="H26" s="83"/>
      <c r="I26" s="64"/>
    </row>
    <row r="27" spans="1:17" x14ac:dyDescent="0.2">
      <c r="A27" s="73" t="e">
        <f t="shared" ca="1" si="4"/>
        <v>#NAME?</v>
      </c>
      <c r="B27" s="72" t="e">
        <f t="shared" ca="1" si="5"/>
        <v>#NAME?</v>
      </c>
      <c r="C27" s="74" t="e">
        <f t="shared" ca="1" si="6"/>
        <v>#NAME?</v>
      </c>
      <c r="D27" s="74"/>
      <c r="E27" s="75" t="e">
        <f t="shared" ca="1" si="7"/>
        <v>#NAME?</v>
      </c>
      <c r="F27" s="76"/>
      <c r="G27" s="82"/>
      <c r="H27" s="83"/>
      <c r="I27" s="64"/>
    </row>
    <row r="28" spans="1:17" x14ac:dyDescent="0.2">
      <c r="A28" s="73" t="e">
        <f t="shared" ca="1" si="4"/>
        <v>#NAME?</v>
      </c>
      <c r="B28" s="72" t="e">
        <f t="shared" ca="1" si="5"/>
        <v>#NAME?</v>
      </c>
      <c r="C28" s="74" t="e">
        <f t="shared" ca="1" si="6"/>
        <v>#NAME?</v>
      </c>
      <c r="D28" s="74"/>
      <c r="E28" s="75" t="e">
        <f t="shared" ca="1" si="7"/>
        <v>#NAME?</v>
      </c>
      <c r="F28" s="76"/>
      <c r="G28" s="82"/>
      <c r="H28" s="83"/>
      <c r="I28" s="64"/>
    </row>
    <row r="29" spans="1:17" x14ac:dyDescent="0.2">
      <c r="A29" s="73" t="e">
        <f t="shared" ca="1" si="4"/>
        <v>#NAME?</v>
      </c>
      <c r="B29" s="72" t="e">
        <f t="shared" ca="1" si="5"/>
        <v>#NAME?</v>
      </c>
      <c r="C29" s="74" t="e">
        <f t="shared" ca="1" si="6"/>
        <v>#NAME?</v>
      </c>
      <c r="D29" s="74"/>
      <c r="E29" s="75" t="e">
        <f t="shared" ca="1" si="7"/>
        <v>#NAME?</v>
      </c>
      <c r="F29" s="76"/>
      <c r="G29" s="82"/>
      <c r="H29" s="83"/>
      <c r="I29" s="64"/>
    </row>
    <row r="30" spans="1:17" x14ac:dyDescent="0.2">
      <c r="A30" s="73" t="e">
        <f t="shared" ca="1" si="4"/>
        <v>#NAME?</v>
      </c>
      <c r="B30" s="72" t="e">
        <f t="shared" ca="1" si="5"/>
        <v>#NAME?</v>
      </c>
      <c r="C30" s="74" t="e">
        <f t="shared" ca="1" si="6"/>
        <v>#NAME?</v>
      </c>
      <c r="D30" s="74"/>
      <c r="E30" s="75" t="e">
        <f t="shared" ca="1" si="7"/>
        <v>#NAME?</v>
      </c>
      <c r="F30" s="76"/>
      <c r="G30" s="82"/>
      <c r="H30" s="83"/>
      <c r="I30" s="64"/>
    </row>
    <row r="31" spans="1:17" x14ac:dyDescent="0.2">
      <c r="A31" s="73" t="e">
        <f t="shared" ca="1" si="4"/>
        <v>#NAME?</v>
      </c>
      <c r="B31" s="72" t="e">
        <f t="shared" ca="1" si="5"/>
        <v>#NAME?</v>
      </c>
      <c r="C31" s="74" t="e">
        <f t="shared" ca="1" si="6"/>
        <v>#NAME?</v>
      </c>
      <c r="D31" s="74"/>
      <c r="E31" s="75" t="e">
        <f t="shared" ca="1" si="7"/>
        <v>#NAME?</v>
      </c>
      <c r="F31" s="76"/>
      <c r="G31" s="82"/>
      <c r="H31" s="83"/>
      <c r="I31" s="64"/>
    </row>
    <row r="32" spans="1:17" x14ac:dyDescent="0.2">
      <c r="A32" s="73" t="e">
        <f t="shared" ca="1" si="4"/>
        <v>#NAME?</v>
      </c>
      <c r="B32" s="72" t="e">
        <f t="shared" ca="1" si="5"/>
        <v>#NAME?</v>
      </c>
      <c r="C32" s="74" t="e">
        <f t="shared" ca="1" si="6"/>
        <v>#NAME?</v>
      </c>
      <c r="D32" s="74"/>
      <c r="E32" s="75" t="e">
        <f t="shared" ca="1" si="7"/>
        <v>#NAME?</v>
      </c>
      <c r="F32" s="76"/>
      <c r="G32" s="82"/>
      <c r="H32" s="83"/>
      <c r="I32" s="64"/>
    </row>
    <row r="33" spans="1:9" x14ac:dyDescent="0.2">
      <c r="A33" s="73" t="e">
        <f t="shared" ca="1" si="4"/>
        <v>#NAME?</v>
      </c>
      <c r="B33" s="72" t="e">
        <f t="shared" ca="1" si="5"/>
        <v>#NAME?</v>
      </c>
      <c r="C33" s="74" t="e">
        <f t="shared" ca="1" si="6"/>
        <v>#NAME?</v>
      </c>
      <c r="D33" s="74"/>
      <c r="E33" s="75" t="e">
        <f t="shared" ca="1" si="7"/>
        <v>#NAME?</v>
      </c>
      <c r="F33" s="76"/>
      <c r="G33" s="82"/>
      <c r="H33" s="83"/>
      <c r="I33" s="64"/>
    </row>
    <row r="34" spans="1:9" x14ac:dyDescent="0.2">
      <c r="A34" s="73" t="e">
        <f t="shared" ca="1" si="4"/>
        <v>#NAME?</v>
      </c>
      <c r="B34" s="72" t="e">
        <f t="shared" ca="1" si="5"/>
        <v>#NAME?</v>
      </c>
      <c r="C34" s="74" t="e">
        <f t="shared" ca="1" si="6"/>
        <v>#NAME?</v>
      </c>
      <c r="D34" s="74"/>
      <c r="E34" s="75" t="e">
        <f t="shared" ca="1" si="7"/>
        <v>#NAME?</v>
      </c>
      <c r="F34" s="76"/>
      <c r="G34" s="82"/>
      <c r="H34" s="83"/>
      <c r="I34" s="64"/>
    </row>
    <row r="35" spans="1:9" ht="13.5" thickBot="1" x14ac:dyDescent="0.25">
      <c r="A35" s="73" t="e">
        <f t="shared" ca="1" si="4"/>
        <v>#NAME?</v>
      </c>
      <c r="B35" s="72" t="e">
        <f t="shared" ca="1" si="5"/>
        <v>#NAME?</v>
      </c>
      <c r="C35" s="74" t="e">
        <f t="shared" ca="1" si="6"/>
        <v>#NAME?</v>
      </c>
      <c r="D35" s="74"/>
      <c r="E35" s="75" t="e">
        <f t="shared" ca="1" si="7"/>
        <v>#NAME?</v>
      </c>
      <c r="F35" s="77"/>
      <c r="G35" s="84"/>
      <c r="H35" s="85"/>
      <c r="I35" s="64"/>
    </row>
    <row r="36" spans="1:9" x14ac:dyDescent="0.2">
      <c r="A36" s="149" t="s">
        <v>38</v>
      </c>
      <c r="B36" s="150"/>
      <c r="C36" s="151"/>
      <c r="D36" s="61"/>
      <c r="E36" s="62"/>
      <c r="F36" s="63" t="s">
        <v>12</v>
      </c>
      <c r="G36" s="55" t="e">
        <f ca="1">IF(pikasTripWeekdays()="1-7","k.d",pikasTripWeekdays())</f>
        <v>#NAME?</v>
      </c>
      <c r="H36" s="56" t="e">
        <f ca="1">IF(pikasTripWeekdays()="1-7","k.d",pikasTripWeekdays())</f>
        <v>#NAME?</v>
      </c>
      <c r="I36" s="64"/>
    </row>
    <row r="37" spans="1:9" ht="13.5" x14ac:dyDescent="0.25">
      <c r="A37" s="152"/>
      <c r="B37" s="153"/>
      <c r="C37" s="154"/>
      <c r="D37" s="66"/>
      <c r="E37" s="67"/>
      <c r="F37" s="68" t="s">
        <v>13</v>
      </c>
      <c r="G37" s="87" t="e">
        <f ca="1">pikasTripKm()</f>
        <v>#NAME?</v>
      </c>
      <c r="H37" s="86" t="e">
        <f ca="1">pikasTripKm()</f>
        <v>#NAME?</v>
      </c>
      <c r="I37" s="64"/>
    </row>
    <row r="38" spans="1:9" ht="13.5" x14ac:dyDescent="0.25">
      <c r="A38" s="152"/>
      <c r="B38" s="153"/>
      <c r="C38" s="154"/>
      <c r="D38" s="66"/>
      <c r="E38" s="67"/>
      <c r="F38" s="68" t="s">
        <v>34</v>
      </c>
      <c r="G38" s="87" t="e">
        <f ca="1">G37-G39</f>
        <v>#NAME?</v>
      </c>
      <c r="H38" s="86" t="e">
        <f ca="1">H37-H39</f>
        <v>#NAME?</v>
      </c>
      <c r="I38" s="64"/>
    </row>
    <row r="39" spans="1:9" ht="14.25" thickBot="1" x14ac:dyDescent="0.3">
      <c r="A39" s="155"/>
      <c r="B39" s="156"/>
      <c r="C39" s="157"/>
      <c r="D39" s="69"/>
      <c r="E39" s="70"/>
      <c r="F39" s="71" t="s">
        <v>35</v>
      </c>
      <c r="G39" s="88"/>
      <c r="H39" s="89"/>
      <c r="I39" s="64"/>
    </row>
  </sheetData>
  <mergeCells count="22">
    <mergeCell ref="O1:Q1"/>
    <mergeCell ref="O21:Q21"/>
    <mergeCell ref="L1:M1"/>
    <mergeCell ref="L21:M21"/>
    <mergeCell ref="E3:E5"/>
    <mergeCell ref="F3:F5"/>
    <mergeCell ref="E23:E25"/>
    <mergeCell ref="F23:F25"/>
    <mergeCell ref="A36:C39"/>
    <mergeCell ref="A1:E1"/>
    <mergeCell ref="A2:F2"/>
    <mergeCell ref="A21:E21"/>
    <mergeCell ref="A22:F22"/>
    <mergeCell ref="A16:C19"/>
    <mergeCell ref="A3:A5"/>
    <mergeCell ref="B3:B5"/>
    <mergeCell ref="A23:A25"/>
    <mergeCell ref="B23:B25"/>
    <mergeCell ref="C3:C5"/>
    <mergeCell ref="D3:D5"/>
    <mergeCell ref="C23:C25"/>
    <mergeCell ref="D23:D25"/>
  </mergeCells>
  <phoneticPr fontId="0" type="noConversion"/>
  <pageMargins left="0.78740157480314965" right="0.39370078740157483" top="0.39370078740157483" bottom="0.39370078740157483" header="0" footer="0"/>
  <pageSetup fitToWidth="99" pageOrder="overThenDown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4"/>
  <dimension ref="A1:M46"/>
  <sheetViews>
    <sheetView zoomScaleNormal="100" workbookViewId="0">
      <selection activeCell="D23" sqref="D23"/>
    </sheetView>
  </sheetViews>
  <sheetFormatPr defaultRowHeight="12.75" x14ac:dyDescent="0.2"/>
  <cols>
    <col min="1" max="1" width="3.42578125" customWidth="1"/>
    <col min="2" max="2" width="14.28515625" customWidth="1"/>
    <col min="3" max="4" width="13.140625" customWidth="1"/>
    <col min="5" max="5" width="11.7109375" customWidth="1"/>
    <col min="6" max="6" width="13.140625" customWidth="1"/>
    <col min="7" max="15" width="6.5703125" customWidth="1"/>
  </cols>
  <sheetData>
    <row r="1" spans="1:13" ht="31.5" customHeight="1" x14ac:dyDescent="0.25">
      <c r="C1" s="37"/>
      <c r="E1" s="38"/>
      <c r="F1" s="38"/>
      <c r="G1" s="39"/>
      <c r="H1" s="38"/>
      <c r="I1" s="38"/>
      <c r="M1" s="40"/>
    </row>
    <row r="2" spans="1:13" ht="16.5" customHeight="1" x14ac:dyDescent="0.3">
      <c r="C2" s="41"/>
      <c r="D2" s="41" t="s">
        <v>19</v>
      </c>
      <c r="E2" s="28"/>
      <c r="F2" s="48" t="e">
        <f ca="1">"Nr." &amp; pikasRoute()</f>
        <v>#NAME?</v>
      </c>
      <c r="G2" s="42"/>
      <c r="H2" s="36"/>
      <c r="L2" s="43"/>
    </row>
    <row r="3" spans="1:13" ht="16.5" customHeight="1" x14ac:dyDescent="0.25">
      <c r="D3" s="30"/>
      <c r="G3" s="30"/>
      <c r="H3" s="30"/>
      <c r="I3" s="30"/>
      <c r="J3" s="30"/>
      <c r="K3" s="30"/>
      <c r="L3" s="30"/>
    </row>
    <row r="4" spans="1:13" ht="12.75" customHeight="1" thickBot="1" x14ac:dyDescent="0.25">
      <c r="J4" s="1"/>
      <c r="K4" s="1"/>
      <c r="L4" s="1"/>
    </row>
    <row r="5" spans="1:13" ht="48" customHeight="1" x14ac:dyDescent="0.2">
      <c r="A5" s="140" t="s">
        <v>0</v>
      </c>
      <c r="B5" s="131" t="s">
        <v>9</v>
      </c>
      <c r="C5" s="131" t="s">
        <v>5</v>
      </c>
      <c r="D5" s="131" t="s">
        <v>6</v>
      </c>
      <c r="E5" s="131" t="s">
        <v>7</v>
      </c>
      <c r="F5" s="131" t="s">
        <v>8</v>
      </c>
      <c r="G5" s="2" t="s">
        <v>10</v>
      </c>
      <c r="H5" s="22" t="s">
        <v>11</v>
      </c>
      <c r="I5" s="13"/>
    </row>
    <row r="6" spans="1:13" ht="13.5" thickBot="1" x14ac:dyDescent="0.25">
      <c r="A6" s="142"/>
      <c r="B6" s="133"/>
      <c r="C6" s="133"/>
      <c r="D6" s="133"/>
      <c r="E6" s="133"/>
      <c r="F6" s="133"/>
      <c r="G6" s="26" t="s">
        <v>1</v>
      </c>
      <c r="H6" s="27">
        <f>G6+2</f>
        <v>3</v>
      </c>
      <c r="I6" s="13"/>
    </row>
    <row r="7" spans="1:13" x14ac:dyDescent="0.2">
      <c r="A7" s="3">
        <v>1</v>
      </c>
      <c r="B7" s="4" t="e">
        <f ca="1">pikasStopName()</f>
        <v>#NAME?</v>
      </c>
      <c r="C7" s="35" t="e">
        <f ca="1">pikasStopKm()</f>
        <v>#NAME?</v>
      </c>
      <c r="D7" s="35" t="e">
        <f ca="1">OFFSET(C7,1,0)-C7</f>
        <v>#NAME?</v>
      </c>
      <c r="E7" s="29" t="e">
        <f ca="1">pikasStopNum()</f>
        <v>#NAME?</v>
      </c>
      <c r="F7" s="51"/>
      <c r="G7" s="5"/>
      <c r="H7" s="20"/>
      <c r="I7" s="13"/>
    </row>
    <row r="8" spans="1:13" x14ac:dyDescent="0.2">
      <c r="A8" s="3" t="e">
        <f ca="1">IF(B8&lt;&gt;"",OFFSET(A8,-1,0)+1,"")</f>
        <v>#NAME?</v>
      </c>
      <c r="B8" s="4" t="e">
        <f t="shared" ref="B8:B16" ca="1" si="0">pikasStopName()</f>
        <v>#NAME?</v>
      </c>
      <c r="C8" s="35" t="e">
        <f t="shared" ref="C8:C16" ca="1" si="1">pikasStopKm()</f>
        <v>#NAME?</v>
      </c>
      <c r="D8" s="35" t="e">
        <f t="shared" ref="D8:D16" ca="1" si="2">OFFSET(C8,1,0)-C8</f>
        <v>#NAME?</v>
      </c>
      <c r="E8" s="29" t="e">
        <f t="shared" ref="E8:E16" ca="1" si="3">pikasStopNum()</f>
        <v>#NAME?</v>
      </c>
      <c r="F8" s="51"/>
      <c r="G8" s="5"/>
      <c r="H8" s="20"/>
      <c r="I8" s="13"/>
    </row>
    <row r="9" spans="1:13" x14ac:dyDescent="0.2">
      <c r="A9" s="3" t="e">
        <f t="shared" ref="A9:A16" ca="1" si="4">IF(B9&lt;&gt;"",OFFSET(A9,-1,0)+1,"")</f>
        <v>#NAME?</v>
      </c>
      <c r="B9" s="4" t="e">
        <f t="shared" ca="1" si="0"/>
        <v>#NAME?</v>
      </c>
      <c r="C9" s="35" t="e">
        <f t="shared" ca="1" si="1"/>
        <v>#NAME?</v>
      </c>
      <c r="D9" s="35" t="e">
        <f t="shared" ca="1" si="2"/>
        <v>#NAME?</v>
      </c>
      <c r="E9" s="29" t="e">
        <f t="shared" ca="1" si="3"/>
        <v>#NAME?</v>
      </c>
      <c r="F9" s="51"/>
      <c r="G9" s="5"/>
      <c r="H9" s="20"/>
      <c r="I9" s="13"/>
    </row>
    <row r="10" spans="1:13" x14ac:dyDescent="0.2">
      <c r="A10" s="3" t="e">
        <f t="shared" ca="1" si="4"/>
        <v>#NAME?</v>
      </c>
      <c r="B10" s="4" t="e">
        <f t="shared" ca="1" si="0"/>
        <v>#NAME?</v>
      </c>
      <c r="C10" s="35" t="e">
        <f t="shared" ca="1" si="1"/>
        <v>#NAME?</v>
      </c>
      <c r="D10" s="35" t="e">
        <f t="shared" ca="1" si="2"/>
        <v>#NAME?</v>
      </c>
      <c r="E10" s="29" t="e">
        <f t="shared" ca="1" si="3"/>
        <v>#NAME?</v>
      </c>
      <c r="F10" s="51"/>
      <c r="G10" s="5"/>
      <c r="H10" s="20"/>
      <c r="I10" s="13"/>
    </row>
    <row r="11" spans="1:13" x14ac:dyDescent="0.2">
      <c r="A11" s="3" t="e">
        <f t="shared" ca="1" si="4"/>
        <v>#NAME?</v>
      </c>
      <c r="B11" s="4" t="e">
        <f t="shared" ca="1" si="0"/>
        <v>#NAME?</v>
      </c>
      <c r="C11" s="35" t="e">
        <f t="shared" ca="1" si="1"/>
        <v>#NAME?</v>
      </c>
      <c r="D11" s="35" t="e">
        <f t="shared" ca="1" si="2"/>
        <v>#NAME?</v>
      </c>
      <c r="E11" s="29" t="e">
        <f t="shared" ca="1" si="3"/>
        <v>#NAME?</v>
      </c>
      <c r="F11" s="51"/>
      <c r="G11" s="5"/>
      <c r="H11" s="20"/>
      <c r="I11" s="13"/>
    </row>
    <row r="12" spans="1:13" x14ac:dyDescent="0.2">
      <c r="A12" s="3" t="e">
        <f t="shared" ca="1" si="4"/>
        <v>#NAME?</v>
      </c>
      <c r="B12" s="4" t="e">
        <f t="shared" ca="1" si="0"/>
        <v>#NAME?</v>
      </c>
      <c r="C12" s="35" t="e">
        <f t="shared" ca="1" si="1"/>
        <v>#NAME?</v>
      </c>
      <c r="D12" s="35" t="e">
        <f t="shared" ca="1" si="2"/>
        <v>#NAME?</v>
      </c>
      <c r="E12" s="29" t="e">
        <f t="shared" ca="1" si="3"/>
        <v>#NAME?</v>
      </c>
      <c r="F12" s="51"/>
      <c r="G12" s="5"/>
      <c r="H12" s="20"/>
      <c r="I12" s="13"/>
    </row>
    <row r="13" spans="1:13" x14ac:dyDescent="0.2">
      <c r="A13" s="3" t="e">
        <f t="shared" ca="1" si="4"/>
        <v>#NAME?</v>
      </c>
      <c r="B13" s="4" t="e">
        <f t="shared" ca="1" si="0"/>
        <v>#NAME?</v>
      </c>
      <c r="C13" s="35" t="e">
        <f t="shared" ca="1" si="1"/>
        <v>#NAME?</v>
      </c>
      <c r="D13" s="35" t="e">
        <f t="shared" ca="1" si="2"/>
        <v>#NAME?</v>
      </c>
      <c r="E13" s="29" t="e">
        <f t="shared" ca="1" si="3"/>
        <v>#NAME?</v>
      </c>
      <c r="F13" s="51"/>
      <c r="G13" s="5"/>
      <c r="H13" s="20"/>
      <c r="I13" s="13"/>
    </row>
    <row r="14" spans="1:13" x14ac:dyDescent="0.2">
      <c r="A14" s="3" t="e">
        <f t="shared" ca="1" si="4"/>
        <v>#NAME?</v>
      </c>
      <c r="B14" s="4" t="e">
        <f t="shared" ca="1" si="0"/>
        <v>#NAME?</v>
      </c>
      <c r="C14" s="35" t="e">
        <f t="shared" ca="1" si="1"/>
        <v>#NAME?</v>
      </c>
      <c r="D14" s="35" t="e">
        <f t="shared" ca="1" si="2"/>
        <v>#NAME?</v>
      </c>
      <c r="E14" s="29" t="e">
        <f t="shared" ca="1" si="3"/>
        <v>#NAME?</v>
      </c>
      <c r="F14" s="51"/>
      <c r="G14" s="5"/>
      <c r="H14" s="20"/>
      <c r="I14" s="13"/>
    </row>
    <row r="15" spans="1:13" x14ac:dyDescent="0.2">
      <c r="A15" s="3" t="e">
        <f t="shared" ca="1" si="4"/>
        <v>#NAME?</v>
      </c>
      <c r="B15" s="4" t="e">
        <f t="shared" ca="1" si="0"/>
        <v>#NAME?</v>
      </c>
      <c r="C15" s="35" t="e">
        <f t="shared" ca="1" si="1"/>
        <v>#NAME?</v>
      </c>
      <c r="D15" s="35" t="e">
        <f t="shared" ca="1" si="2"/>
        <v>#NAME?</v>
      </c>
      <c r="E15" s="29" t="e">
        <f t="shared" ca="1" si="3"/>
        <v>#NAME?</v>
      </c>
      <c r="F15" s="51"/>
      <c r="G15" s="5"/>
      <c r="H15" s="20"/>
      <c r="I15" s="13"/>
    </row>
    <row r="16" spans="1:13" ht="13.5" thickBot="1" x14ac:dyDescent="0.25">
      <c r="A16" s="3" t="e">
        <f t="shared" ca="1" si="4"/>
        <v>#NAME?</v>
      </c>
      <c r="B16" s="4" t="e">
        <f t="shared" ca="1" si="0"/>
        <v>#NAME?</v>
      </c>
      <c r="C16" s="35" t="e">
        <f t="shared" ca="1" si="1"/>
        <v>#NAME?</v>
      </c>
      <c r="D16" s="35" t="e">
        <f t="shared" ca="1" si="2"/>
        <v>#NAME?</v>
      </c>
      <c r="E16" s="29" t="e">
        <f t="shared" ca="1" si="3"/>
        <v>#NAME?</v>
      </c>
      <c r="F16" s="52"/>
      <c r="G16" s="6"/>
      <c r="H16" s="21"/>
      <c r="I16" s="13"/>
    </row>
    <row r="17" spans="1:13" x14ac:dyDescent="0.2">
      <c r="A17" s="7"/>
      <c r="B17" s="8"/>
      <c r="C17" s="8"/>
      <c r="D17" s="9"/>
      <c r="E17" s="10"/>
      <c r="F17" s="11" t="s">
        <v>12</v>
      </c>
      <c r="G17" s="12" t="s">
        <v>2</v>
      </c>
      <c r="H17" s="23" t="s">
        <v>2</v>
      </c>
      <c r="I17" s="13"/>
    </row>
    <row r="18" spans="1:13" x14ac:dyDescent="0.2">
      <c r="A18" s="13" t="s">
        <v>3</v>
      </c>
      <c r="D18" s="14"/>
      <c r="E18" s="15"/>
      <c r="F18" s="16" t="s">
        <v>13</v>
      </c>
      <c r="G18" s="49" t="e">
        <f ca="1">pikasTripKm()</f>
        <v>#NAME?</v>
      </c>
      <c r="H18" s="50" t="e">
        <f ca="1">pikasTripKm()</f>
        <v>#NAME?</v>
      </c>
      <c r="I18" s="13"/>
    </row>
    <row r="19" spans="1:13" x14ac:dyDescent="0.2">
      <c r="A19" s="13" t="s">
        <v>4</v>
      </c>
      <c r="D19" s="14"/>
      <c r="E19" s="15"/>
      <c r="F19" s="16" t="s">
        <v>14</v>
      </c>
      <c r="G19" s="33" t="e">
        <f ca="1">pikasTripDuration()/(24*60)</f>
        <v>#NAME?</v>
      </c>
      <c r="H19" s="34" t="e">
        <f ca="1">pikasTripDuration()/(24*60)</f>
        <v>#NAME?</v>
      </c>
      <c r="I19" s="13"/>
    </row>
    <row r="20" spans="1:13" x14ac:dyDescent="0.2">
      <c r="A20" s="13"/>
      <c r="D20" s="14"/>
      <c r="E20" s="15"/>
      <c r="F20" s="16" t="s">
        <v>15</v>
      </c>
      <c r="G20" s="17"/>
      <c r="H20" s="24"/>
      <c r="I20" s="13"/>
    </row>
    <row r="21" spans="1:13" x14ac:dyDescent="0.2">
      <c r="A21" s="13"/>
      <c r="D21" s="14"/>
      <c r="E21" s="15"/>
      <c r="F21" s="16" t="s">
        <v>18</v>
      </c>
      <c r="G21" s="17">
        <v>1</v>
      </c>
      <c r="H21" s="24">
        <v>1</v>
      </c>
      <c r="I21" s="13"/>
    </row>
    <row r="22" spans="1:13" x14ac:dyDescent="0.2">
      <c r="A22" s="13"/>
      <c r="D22" s="14"/>
      <c r="E22" s="166" t="s">
        <v>16</v>
      </c>
      <c r="F22" s="167"/>
      <c r="G22" s="31" t="e">
        <f ca="1">G18/(24*IF(G19&gt;0,G19,1))</f>
        <v>#NAME?</v>
      </c>
      <c r="H22" s="32" t="e">
        <f ca="1">H18/(24*IF(H19&gt;0,H19,1))</f>
        <v>#NAME?</v>
      </c>
      <c r="I22" s="13"/>
    </row>
    <row r="23" spans="1:13" ht="13.5" thickBot="1" x14ac:dyDescent="0.25">
      <c r="A23" s="45"/>
      <c r="B23" s="46"/>
      <c r="C23" s="46"/>
      <c r="D23" s="47"/>
      <c r="E23" s="18"/>
      <c r="F23" s="44" t="s">
        <v>17</v>
      </c>
      <c r="G23" s="19"/>
      <c r="H23" s="25"/>
      <c r="I23" s="13"/>
    </row>
    <row r="24" spans="1:13" ht="31.5" customHeight="1" x14ac:dyDescent="0.25">
      <c r="C24" s="37"/>
      <c r="E24" s="38"/>
      <c r="F24" s="38"/>
      <c r="G24" s="39"/>
      <c r="H24" s="38"/>
      <c r="I24" s="38"/>
      <c r="M24" s="40"/>
    </row>
    <row r="25" spans="1:13" ht="16.5" customHeight="1" x14ac:dyDescent="0.3">
      <c r="C25" s="41"/>
      <c r="D25" s="41" t="s">
        <v>19</v>
      </c>
      <c r="E25" s="28"/>
      <c r="F25" s="48" t="e">
        <f ca="1">F2</f>
        <v>#NAME?</v>
      </c>
      <c r="G25" s="42"/>
      <c r="H25" s="36"/>
      <c r="L25" s="43"/>
    </row>
    <row r="26" spans="1:13" ht="16.5" customHeight="1" x14ac:dyDescent="0.25">
      <c r="D26" s="30"/>
      <c r="G26" s="30"/>
      <c r="H26" s="30"/>
      <c r="I26" s="30"/>
      <c r="J26" s="30"/>
      <c r="K26" s="30"/>
      <c r="L26" s="30"/>
    </row>
    <row r="27" spans="1:13" ht="12.75" customHeight="1" thickBot="1" x14ac:dyDescent="0.25">
      <c r="J27" s="1"/>
      <c r="K27" s="1"/>
      <c r="L27" s="1"/>
    </row>
    <row r="28" spans="1:13" ht="48" customHeight="1" x14ac:dyDescent="0.2">
      <c r="A28" s="140" t="s">
        <v>0</v>
      </c>
      <c r="B28" s="131" t="s">
        <v>9</v>
      </c>
      <c r="C28" s="131" t="s">
        <v>5</v>
      </c>
      <c r="D28" s="131" t="s">
        <v>6</v>
      </c>
      <c r="E28" s="131" t="s">
        <v>7</v>
      </c>
      <c r="F28" s="131" t="s">
        <v>8</v>
      </c>
      <c r="G28" s="2" t="s">
        <v>10</v>
      </c>
      <c r="H28" s="22" t="s">
        <v>11</v>
      </c>
      <c r="I28" s="13"/>
    </row>
    <row r="29" spans="1:13" ht="13.5" thickBot="1" x14ac:dyDescent="0.25">
      <c r="A29" s="142"/>
      <c r="B29" s="133"/>
      <c r="C29" s="133"/>
      <c r="D29" s="133"/>
      <c r="E29" s="133"/>
      <c r="F29" s="133"/>
      <c r="G29" s="26">
        <v>2</v>
      </c>
      <c r="H29" s="27">
        <f>G29+2</f>
        <v>4</v>
      </c>
      <c r="I29" s="13"/>
    </row>
    <row r="30" spans="1:13" x14ac:dyDescent="0.2">
      <c r="A30" s="3">
        <v>1</v>
      </c>
      <c r="B30" s="4" t="e">
        <f ca="1">pikasStopName()</f>
        <v>#NAME?</v>
      </c>
      <c r="C30" s="35" t="e">
        <f ca="1">pikasStopKm()</f>
        <v>#NAME?</v>
      </c>
      <c r="D30" s="35" t="e">
        <f ca="1">OFFSET(C30,1,0)-C30</f>
        <v>#NAME?</v>
      </c>
      <c r="E30" s="29" t="e">
        <f ca="1">pikasStopNum()</f>
        <v>#NAME?</v>
      </c>
      <c r="F30" s="51"/>
      <c r="G30" s="5"/>
      <c r="H30" s="20"/>
      <c r="I30" s="13"/>
    </row>
    <row r="31" spans="1:13" x14ac:dyDescent="0.2">
      <c r="A31" s="3" t="e">
        <f ca="1">IF(B31&lt;&gt;"",OFFSET(A31,-1,0)+1,"")</f>
        <v>#NAME?</v>
      </c>
      <c r="B31" s="4" t="e">
        <f t="shared" ref="B31:B39" ca="1" si="5">pikasStopName()</f>
        <v>#NAME?</v>
      </c>
      <c r="C31" s="35" t="e">
        <f t="shared" ref="C31:C39" ca="1" si="6">pikasStopKm()</f>
        <v>#NAME?</v>
      </c>
      <c r="D31" s="35" t="e">
        <f t="shared" ref="D31:D39" ca="1" si="7">OFFSET(C31,1,0)-C31</f>
        <v>#NAME?</v>
      </c>
      <c r="E31" s="29" t="e">
        <f t="shared" ref="E31:E39" ca="1" si="8">pikasStopNum()</f>
        <v>#NAME?</v>
      </c>
      <c r="F31" s="51"/>
      <c r="G31" s="5"/>
      <c r="H31" s="20"/>
      <c r="I31" s="13"/>
    </row>
    <row r="32" spans="1:13" x14ac:dyDescent="0.2">
      <c r="A32" s="3" t="e">
        <f t="shared" ref="A32:A39" ca="1" si="9">IF(B32&lt;&gt;"",OFFSET(A32,-1,0)+1,"")</f>
        <v>#NAME?</v>
      </c>
      <c r="B32" s="4" t="e">
        <f t="shared" ca="1" si="5"/>
        <v>#NAME?</v>
      </c>
      <c r="C32" s="35" t="e">
        <f t="shared" ca="1" si="6"/>
        <v>#NAME?</v>
      </c>
      <c r="D32" s="35" t="e">
        <f t="shared" ca="1" si="7"/>
        <v>#NAME?</v>
      </c>
      <c r="E32" s="29" t="e">
        <f t="shared" ca="1" si="8"/>
        <v>#NAME?</v>
      </c>
      <c r="F32" s="51"/>
      <c r="G32" s="5"/>
      <c r="H32" s="20"/>
      <c r="I32" s="13"/>
    </row>
    <row r="33" spans="1:9" x14ac:dyDescent="0.2">
      <c r="A33" s="3" t="e">
        <f t="shared" ca="1" si="9"/>
        <v>#NAME?</v>
      </c>
      <c r="B33" s="4" t="e">
        <f t="shared" ca="1" si="5"/>
        <v>#NAME?</v>
      </c>
      <c r="C33" s="35" t="e">
        <f t="shared" ca="1" si="6"/>
        <v>#NAME?</v>
      </c>
      <c r="D33" s="35" t="e">
        <f t="shared" ca="1" si="7"/>
        <v>#NAME?</v>
      </c>
      <c r="E33" s="29" t="e">
        <f t="shared" ca="1" si="8"/>
        <v>#NAME?</v>
      </c>
      <c r="F33" s="51"/>
      <c r="G33" s="5"/>
      <c r="H33" s="20"/>
      <c r="I33" s="13"/>
    </row>
    <row r="34" spans="1:9" x14ac:dyDescent="0.2">
      <c r="A34" s="3" t="e">
        <f t="shared" ca="1" si="9"/>
        <v>#NAME?</v>
      </c>
      <c r="B34" s="4" t="e">
        <f t="shared" ca="1" si="5"/>
        <v>#NAME?</v>
      </c>
      <c r="C34" s="35" t="e">
        <f t="shared" ca="1" si="6"/>
        <v>#NAME?</v>
      </c>
      <c r="D34" s="35" t="e">
        <f t="shared" ca="1" si="7"/>
        <v>#NAME?</v>
      </c>
      <c r="E34" s="29" t="e">
        <f t="shared" ca="1" si="8"/>
        <v>#NAME?</v>
      </c>
      <c r="F34" s="51"/>
      <c r="G34" s="5"/>
      <c r="H34" s="20"/>
      <c r="I34" s="13"/>
    </row>
    <row r="35" spans="1:9" x14ac:dyDescent="0.2">
      <c r="A35" s="3" t="e">
        <f t="shared" ca="1" si="9"/>
        <v>#NAME?</v>
      </c>
      <c r="B35" s="4" t="e">
        <f t="shared" ca="1" si="5"/>
        <v>#NAME?</v>
      </c>
      <c r="C35" s="35" t="e">
        <f t="shared" ca="1" si="6"/>
        <v>#NAME?</v>
      </c>
      <c r="D35" s="35" t="e">
        <f t="shared" ca="1" si="7"/>
        <v>#NAME?</v>
      </c>
      <c r="E35" s="29" t="e">
        <f t="shared" ca="1" si="8"/>
        <v>#NAME?</v>
      </c>
      <c r="F35" s="51"/>
      <c r="G35" s="5"/>
      <c r="H35" s="20"/>
      <c r="I35" s="13"/>
    </row>
    <row r="36" spans="1:9" x14ac:dyDescent="0.2">
      <c r="A36" s="3" t="e">
        <f t="shared" ca="1" si="9"/>
        <v>#NAME?</v>
      </c>
      <c r="B36" s="4" t="e">
        <f t="shared" ca="1" si="5"/>
        <v>#NAME?</v>
      </c>
      <c r="C36" s="35" t="e">
        <f t="shared" ca="1" si="6"/>
        <v>#NAME?</v>
      </c>
      <c r="D36" s="35" t="e">
        <f t="shared" ca="1" si="7"/>
        <v>#NAME?</v>
      </c>
      <c r="E36" s="29" t="e">
        <f t="shared" ca="1" si="8"/>
        <v>#NAME?</v>
      </c>
      <c r="F36" s="51"/>
      <c r="G36" s="5"/>
      <c r="H36" s="20"/>
      <c r="I36" s="13"/>
    </row>
    <row r="37" spans="1:9" x14ac:dyDescent="0.2">
      <c r="A37" s="3" t="e">
        <f t="shared" ca="1" si="9"/>
        <v>#NAME?</v>
      </c>
      <c r="B37" s="4" t="e">
        <f t="shared" ca="1" si="5"/>
        <v>#NAME?</v>
      </c>
      <c r="C37" s="35" t="e">
        <f t="shared" ca="1" si="6"/>
        <v>#NAME?</v>
      </c>
      <c r="D37" s="35" t="e">
        <f t="shared" ca="1" si="7"/>
        <v>#NAME?</v>
      </c>
      <c r="E37" s="29" t="e">
        <f t="shared" ca="1" si="8"/>
        <v>#NAME?</v>
      </c>
      <c r="F37" s="51"/>
      <c r="G37" s="5"/>
      <c r="H37" s="20"/>
      <c r="I37" s="13"/>
    </row>
    <row r="38" spans="1:9" x14ac:dyDescent="0.2">
      <c r="A38" s="3" t="e">
        <f t="shared" ca="1" si="9"/>
        <v>#NAME?</v>
      </c>
      <c r="B38" s="4" t="e">
        <f t="shared" ca="1" si="5"/>
        <v>#NAME?</v>
      </c>
      <c r="C38" s="35" t="e">
        <f t="shared" ca="1" si="6"/>
        <v>#NAME?</v>
      </c>
      <c r="D38" s="35" t="e">
        <f t="shared" ca="1" si="7"/>
        <v>#NAME?</v>
      </c>
      <c r="E38" s="29" t="e">
        <f t="shared" ca="1" si="8"/>
        <v>#NAME?</v>
      </c>
      <c r="F38" s="51"/>
      <c r="G38" s="5"/>
      <c r="H38" s="20"/>
      <c r="I38" s="13"/>
    </row>
    <row r="39" spans="1:9" ht="13.5" thickBot="1" x14ac:dyDescent="0.25">
      <c r="A39" s="3" t="e">
        <f t="shared" ca="1" si="9"/>
        <v>#NAME?</v>
      </c>
      <c r="B39" s="4" t="e">
        <f t="shared" ca="1" si="5"/>
        <v>#NAME?</v>
      </c>
      <c r="C39" s="35" t="e">
        <f t="shared" ca="1" si="6"/>
        <v>#NAME?</v>
      </c>
      <c r="D39" s="35" t="e">
        <f t="shared" ca="1" si="7"/>
        <v>#NAME?</v>
      </c>
      <c r="E39" s="29" t="e">
        <f t="shared" ca="1" si="8"/>
        <v>#NAME?</v>
      </c>
      <c r="F39" s="52"/>
      <c r="G39" s="6"/>
      <c r="H39" s="21"/>
      <c r="I39" s="13"/>
    </row>
    <row r="40" spans="1:9" x14ac:dyDescent="0.2">
      <c r="A40" s="7"/>
      <c r="B40" s="8"/>
      <c r="C40" s="8"/>
      <c r="D40" s="9"/>
      <c r="E40" s="10"/>
      <c r="F40" s="11" t="s">
        <v>12</v>
      </c>
      <c r="G40" s="12" t="s">
        <v>2</v>
      </c>
      <c r="H40" s="23" t="s">
        <v>2</v>
      </c>
      <c r="I40" s="13"/>
    </row>
    <row r="41" spans="1:9" x14ac:dyDescent="0.2">
      <c r="A41" s="13" t="s">
        <v>3</v>
      </c>
      <c r="D41" s="14"/>
      <c r="E41" s="15"/>
      <c r="F41" s="16" t="s">
        <v>13</v>
      </c>
      <c r="G41" s="49" t="e">
        <f ca="1">pikasTripKm()</f>
        <v>#NAME?</v>
      </c>
      <c r="H41" s="50" t="e">
        <f ca="1">pikasTripKm()</f>
        <v>#NAME?</v>
      </c>
      <c r="I41" s="13"/>
    </row>
    <row r="42" spans="1:9" x14ac:dyDescent="0.2">
      <c r="A42" s="13" t="s">
        <v>4</v>
      </c>
      <c r="D42" s="14"/>
      <c r="E42" s="15"/>
      <c r="F42" s="16" t="s">
        <v>14</v>
      </c>
      <c r="G42" s="33" t="e">
        <f ca="1">pikasTripDuration()/(24*60)</f>
        <v>#NAME?</v>
      </c>
      <c r="H42" s="34" t="e">
        <f ca="1">pikasTripDuration()/(24*60)</f>
        <v>#NAME?</v>
      </c>
      <c r="I42" s="13"/>
    </row>
    <row r="43" spans="1:9" x14ac:dyDescent="0.2">
      <c r="A43" s="13"/>
      <c r="D43" s="14"/>
      <c r="E43" s="15"/>
      <c r="F43" s="16" t="s">
        <v>15</v>
      </c>
      <c r="G43" s="17"/>
      <c r="H43" s="24"/>
      <c r="I43" s="13"/>
    </row>
    <row r="44" spans="1:9" x14ac:dyDescent="0.2">
      <c r="A44" s="13"/>
      <c r="D44" s="14"/>
      <c r="E44" s="15"/>
      <c r="F44" s="16" t="s">
        <v>18</v>
      </c>
      <c r="G44" s="17">
        <v>1</v>
      </c>
      <c r="H44" s="24">
        <v>1</v>
      </c>
      <c r="I44" s="13"/>
    </row>
    <row r="45" spans="1:9" x14ac:dyDescent="0.2">
      <c r="A45" s="13"/>
      <c r="D45" s="14"/>
      <c r="E45" s="166" t="s">
        <v>16</v>
      </c>
      <c r="F45" s="167"/>
      <c r="G45" s="31" t="e">
        <f ca="1">G41/(24*IF(G42&gt;0,G42,1))</f>
        <v>#NAME?</v>
      </c>
      <c r="H45" s="32" t="e">
        <f ca="1">H41/(24*IF(H42&gt;0,H42,1))</f>
        <v>#NAME?</v>
      </c>
      <c r="I45" s="13"/>
    </row>
    <row r="46" spans="1:9" ht="13.5" thickBot="1" x14ac:dyDescent="0.25">
      <c r="A46" s="45"/>
      <c r="B46" s="46"/>
      <c r="C46" s="46"/>
      <c r="D46" s="47"/>
      <c r="E46" s="18"/>
      <c r="F46" s="44" t="s">
        <v>17</v>
      </c>
      <c r="G46" s="19"/>
      <c r="H46" s="25"/>
      <c r="I46" s="13"/>
    </row>
  </sheetData>
  <mergeCells count="14">
    <mergeCell ref="A5:A6"/>
    <mergeCell ref="B5:B6"/>
    <mergeCell ref="C5:C6"/>
    <mergeCell ref="D5:D6"/>
    <mergeCell ref="A28:A29"/>
    <mergeCell ref="B28:B29"/>
    <mergeCell ref="C28:C29"/>
    <mergeCell ref="D28:D29"/>
    <mergeCell ref="E28:E29"/>
    <mergeCell ref="F28:F29"/>
    <mergeCell ref="E5:E6"/>
    <mergeCell ref="F5:F6"/>
    <mergeCell ref="E45:F45"/>
    <mergeCell ref="E22:F22"/>
  </mergeCells>
  <phoneticPr fontId="0" type="noConversion"/>
  <pageMargins left="0.74803149606299213" right="0.55118110236220474" top="0.39370078740157483" bottom="0.39370078740157483" header="0" footer="0"/>
  <pageSetup fitToWidth="99" fitToHeight="2" pageOrder="overThenDown" orientation="landscape" horizontalDpi="4294967293" r:id="rId1"/>
  <headerFooter alignWithMargins="0">
    <oddHeader xml:space="preserve">&amp;L&amp;"Arial,Bold Italic"&amp;12SIA "RĪGAS SATIKSME"&amp;"Arial,Regular"&amp;8
Kleistu iela 28, Rīga, LV-1067 Reģ.Nr,40003619950
Tālr.(371)7065400,fakss(371)7065402 &amp;C&amp;"Arial,Bold"&amp;16
Autobusu kustības saraksts </oddHeader>
  </headerFooter>
  <rowBreaks count="1" manualBreakCount="1">
    <brk id="2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6"/>
  <dimension ref="A1:M40"/>
  <sheetViews>
    <sheetView zoomScaleNormal="100" workbookViewId="0">
      <selection activeCell="D23" sqref="D23"/>
    </sheetView>
  </sheetViews>
  <sheetFormatPr defaultRowHeight="12.75" x14ac:dyDescent="0.2"/>
  <cols>
    <col min="1" max="1" width="3.42578125" customWidth="1"/>
    <col min="2" max="2" width="14.28515625" customWidth="1"/>
    <col min="3" max="4" width="13.140625" customWidth="1"/>
    <col min="5" max="5" width="11.7109375" customWidth="1"/>
    <col min="6" max="6" width="13.140625" customWidth="1"/>
    <col min="7" max="15" width="6.5703125" customWidth="1"/>
  </cols>
  <sheetData>
    <row r="1" spans="1:13" ht="31.5" customHeight="1" x14ac:dyDescent="0.25">
      <c r="C1" s="37"/>
      <c r="E1" s="38"/>
      <c r="F1" s="38"/>
      <c r="G1" s="39"/>
      <c r="H1" s="38"/>
      <c r="I1" s="38"/>
      <c r="M1" s="40"/>
    </row>
    <row r="2" spans="1:13" ht="16.5" customHeight="1" x14ac:dyDescent="0.3">
      <c r="C2" s="41"/>
      <c r="D2" s="41"/>
      <c r="E2" s="28" t="s">
        <v>20</v>
      </c>
      <c r="F2" s="48" t="e">
        <f ca="1">"Nr." &amp; pikasRoute()</f>
        <v>#NAME?</v>
      </c>
      <c r="G2" s="42"/>
      <c r="H2" s="36"/>
      <c r="L2" s="43"/>
    </row>
    <row r="3" spans="1:13" ht="16.5" customHeight="1" x14ac:dyDescent="0.25">
      <c r="D3" s="30"/>
      <c r="G3" s="30"/>
      <c r="H3" s="30"/>
      <c r="I3" s="30"/>
      <c r="J3" s="30"/>
      <c r="K3" s="30"/>
      <c r="L3" s="30"/>
    </row>
    <row r="4" spans="1:13" ht="12.75" customHeight="1" thickBot="1" x14ac:dyDescent="0.25">
      <c r="J4" s="1"/>
      <c r="K4" s="1"/>
      <c r="L4" s="1"/>
    </row>
    <row r="5" spans="1:13" ht="48" customHeight="1" x14ac:dyDescent="0.2">
      <c r="A5" s="140" t="s">
        <v>0</v>
      </c>
      <c r="B5" s="131" t="s">
        <v>21</v>
      </c>
      <c r="C5" s="131" t="s">
        <v>22</v>
      </c>
      <c r="D5" s="131" t="s">
        <v>23</v>
      </c>
      <c r="E5" s="131" t="s">
        <v>24</v>
      </c>
      <c r="F5" s="131" t="s">
        <v>25</v>
      </c>
      <c r="G5" s="2" t="s">
        <v>26</v>
      </c>
      <c r="H5" s="22" t="s">
        <v>27</v>
      </c>
      <c r="I5" s="13"/>
    </row>
    <row r="6" spans="1:13" ht="13.5" thickBot="1" x14ac:dyDescent="0.25">
      <c r="A6" s="142"/>
      <c r="B6" s="133"/>
      <c r="C6" s="133"/>
      <c r="D6" s="133"/>
      <c r="E6" s="133"/>
      <c r="F6" s="133"/>
      <c r="G6" s="26" t="s">
        <v>1</v>
      </c>
      <c r="H6" s="27">
        <f>G6+2</f>
        <v>3</v>
      </c>
      <c r="I6" s="13"/>
    </row>
    <row r="7" spans="1:13" x14ac:dyDescent="0.2">
      <c r="A7" s="3">
        <v>1</v>
      </c>
      <c r="B7" s="4" t="e">
        <f t="shared" ref="B7:B16" ca="1" si="0">pikasStopName()</f>
        <v>#NAME?</v>
      </c>
      <c r="C7" s="35" t="e">
        <f t="shared" ref="C7:C16" ca="1" si="1">pikasStopKm()</f>
        <v>#NAME?</v>
      </c>
      <c r="D7" s="35" t="e">
        <f t="shared" ref="D7:D16" ca="1" si="2">OFFSET(C7,1,0)-C7</f>
        <v>#NAME?</v>
      </c>
      <c r="E7" s="29" t="e">
        <f t="shared" ref="E7:E16" ca="1" si="3">pikasStopNum()</f>
        <v>#NAME?</v>
      </c>
      <c r="F7" s="51"/>
      <c r="G7" s="5"/>
      <c r="H7" s="20"/>
      <c r="I7" s="13"/>
    </row>
    <row r="8" spans="1:13" x14ac:dyDescent="0.2">
      <c r="A8" s="3" t="e">
        <f t="shared" ref="A8:A16" ca="1" si="4">IF(B8&lt;&gt;"",OFFSET(A8,-1,0)+1,"")</f>
        <v>#NAME?</v>
      </c>
      <c r="B8" s="4" t="e">
        <f t="shared" ca="1" si="0"/>
        <v>#NAME?</v>
      </c>
      <c r="C8" s="35" t="e">
        <f t="shared" ca="1" si="1"/>
        <v>#NAME?</v>
      </c>
      <c r="D8" s="35" t="e">
        <f t="shared" ca="1" si="2"/>
        <v>#NAME?</v>
      </c>
      <c r="E8" s="29" t="e">
        <f t="shared" ca="1" si="3"/>
        <v>#NAME?</v>
      </c>
      <c r="F8" s="51"/>
      <c r="G8" s="5"/>
      <c r="H8" s="20"/>
      <c r="I8" s="13"/>
    </row>
    <row r="9" spans="1:13" x14ac:dyDescent="0.2">
      <c r="A9" s="3" t="e">
        <f t="shared" ca="1" si="4"/>
        <v>#NAME?</v>
      </c>
      <c r="B9" s="4" t="e">
        <f t="shared" ca="1" si="0"/>
        <v>#NAME?</v>
      </c>
      <c r="C9" s="35" t="e">
        <f t="shared" ca="1" si="1"/>
        <v>#NAME?</v>
      </c>
      <c r="D9" s="35" t="e">
        <f t="shared" ca="1" si="2"/>
        <v>#NAME?</v>
      </c>
      <c r="E9" s="29" t="e">
        <f t="shared" ca="1" si="3"/>
        <v>#NAME?</v>
      </c>
      <c r="F9" s="51"/>
      <c r="G9" s="5"/>
      <c r="H9" s="20"/>
      <c r="I9" s="13"/>
    </row>
    <row r="10" spans="1:13" x14ac:dyDescent="0.2">
      <c r="A10" s="3" t="e">
        <f t="shared" ca="1" si="4"/>
        <v>#NAME?</v>
      </c>
      <c r="B10" s="4" t="e">
        <f t="shared" ca="1" si="0"/>
        <v>#NAME?</v>
      </c>
      <c r="C10" s="35" t="e">
        <f t="shared" ca="1" si="1"/>
        <v>#NAME?</v>
      </c>
      <c r="D10" s="35" t="e">
        <f t="shared" ca="1" si="2"/>
        <v>#NAME?</v>
      </c>
      <c r="E10" s="29" t="e">
        <f t="shared" ca="1" si="3"/>
        <v>#NAME?</v>
      </c>
      <c r="F10" s="51"/>
      <c r="G10" s="5"/>
      <c r="H10" s="20"/>
      <c r="I10" s="13"/>
    </row>
    <row r="11" spans="1:13" x14ac:dyDescent="0.2">
      <c r="A11" s="3" t="e">
        <f t="shared" ca="1" si="4"/>
        <v>#NAME?</v>
      </c>
      <c r="B11" s="4" t="e">
        <f t="shared" ca="1" si="0"/>
        <v>#NAME?</v>
      </c>
      <c r="C11" s="35" t="e">
        <f t="shared" ca="1" si="1"/>
        <v>#NAME?</v>
      </c>
      <c r="D11" s="35" t="e">
        <f t="shared" ca="1" si="2"/>
        <v>#NAME?</v>
      </c>
      <c r="E11" s="29" t="e">
        <f t="shared" ca="1" si="3"/>
        <v>#NAME?</v>
      </c>
      <c r="F11" s="51"/>
      <c r="G11" s="5"/>
      <c r="H11" s="20"/>
      <c r="I11" s="13"/>
    </row>
    <row r="12" spans="1:13" x14ac:dyDescent="0.2">
      <c r="A12" s="3" t="e">
        <f t="shared" ca="1" si="4"/>
        <v>#NAME?</v>
      </c>
      <c r="B12" s="4" t="e">
        <f t="shared" ca="1" si="0"/>
        <v>#NAME?</v>
      </c>
      <c r="C12" s="35" t="e">
        <f t="shared" ca="1" si="1"/>
        <v>#NAME?</v>
      </c>
      <c r="D12" s="35" t="e">
        <f t="shared" ca="1" si="2"/>
        <v>#NAME?</v>
      </c>
      <c r="E12" s="29" t="e">
        <f t="shared" ca="1" si="3"/>
        <v>#NAME?</v>
      </c>
      <c r="F12" s="51"/>
      <c r="G12" s="5"/>
      <c r="H12" s="20"/>
      <c r="I12" s="13"/>
    </row>
    <row r="13" spans="1:13" x14ac:dyDescent="0.2">
      <c r="A13" s="3" t="e">
        <f t="shared" ca="1" si="4"/>
        <v>#NAME?</v>
      </c>
      <c r="B13" s="4" t="e">
        <f t="shared" ca="1" si="0"/>
        <v>#NAME?</v>
      </c>
      <c r="C13" s="35" t="e">
        <f t="shared" ca="1" si="1"/>
        <v>#NAME?</v>
      </c>
      <c r="D13" s="35" t="e">
        <f t="shared" ca="1" si="2"/>
        <v>#NAME?</v>
      </c>
      <c r="E13" s="29" t="e">
        <f t="shared" ca="1" si="3"/>
        <v>#NAME?</v>
      </c>
      <c r="F13" s="51"/>
      <c r="G13" s="5"/>
      <c r="H13" s="20"/>
      <c r="I13" s="13"/>
    </row>
    <row r="14" spans="1:13" x14ac:dyDescent="0.2">
      <c r="A14" s="3" t="e">
        <f t="shared" ca="1" si="4"/>
        <v>#NAME?</v>
      </c>
      <c r="B14" s="4" t="e">
        <f t="shared" ca="1" si="0"/>
        <v>#NAME?</v>
      </c>
      <c r="C14" s="35" t="e">
        <f t="shared" ca="1" si="1"/>
        <v>#NAME?</v>
      </c>
      <c r="D14" s="35" t="e">
        <f t="shared" ca="1" si="2"/>
        <v>#NAME?</v>
      </c>
      <c r="E14" s="29" t="e">
        <f t="shared" ca="1" si="3"/>
        <v>#NAME?</v>
      </c>
      <c r="F14" s="51"/>
      <c r="G14" s="5"/>
      <c r="H14" s="20"/>
      <c r="I14" s="13"/>
    </row>
    <row r="15" spans="1:13" x14ac:dyDescent="0.2">
      <c r="A15" s="3" t="e">
        <f t="shared" ca="1" si="4"/>
        <v>#NAME?</v>
      </c>
      <c r="B15" s="4" t="e">
        <f t="shared" ca="1" si="0"/>
        <v>#NAME?</v>
      </c>
      <c r="C15" s="35" t="e">
        <f t="shared" ca="1" si="1"/>
        <v>#NAME?</v>
      </c>
      <c r="D15" s="35" t="e">
        <f t="shared" ca="1" si="2"/>
        <v>#NAME?</v>
      </c>
      <c r="E15" s="29" t="e">
        <f t="shared" ca="1" si="3"/>
        <v>#NAME?</v>
      </c>
      <c r="F15" s="51"/>
      <c r="G15" s="5"/>
      <c r="H15" s="20"/>
      <c r="I15" s="13"/>
    </row>
    <row r="16" spans="1:13" ht="13.5" thickBot="1" x14ac:dyDescent="0.25">
      <c r="A16" s="3" t="e">
        <f t="shared" ca="1" si="4"/>
        <v>#NAME?</v>
      </c>
      <c r="B16" s="4" t="e">
        <f t="shared" ca="1" si="0"/>
        <v>#NAME?</v>
      </c>
      <c r="C16" s="35" t="e">
        <f t="shared" ca="1" si="1"/>
        <v>#NAME?</v>
      </c>
      <c r="D16" s="35" t="e">
        <f t="shared" ca="1" si="2"/>
        <v>#NAME?</v>
      </c>
      <c r="E16" s="29" t="e">
        <f t="shared" ca="1" si="3"/>
        <v>#NAME?</v>
      </c>
      <c r="F16" s="52"/>
      <c r="G16" s="6"/>
      <c r="H16" s="21"/>
      <c r="I16" s="13"/>
    </row>
    <row r="17" spans="1:13" x14ac:dyDescent="0.2">
      <c r="A17" s="7"/>
      <c r="B17" s="8"/>
      <c r="C17" s="8"/>
      <c r="D17" s="9"/>
      <c r="E17" s="10"/>
      <c r="F17" s="11" t="s">
        <v>28</v>
      </c>
      <c r="G17" s="12" t="s">
        <v>2</v>
      </c>
      <c r="H17" s="23" t="s">
        <v>2</v>
      </c>
      <c r="I17" s="13"/>
    </row>
    <row r="18" spans="1:13" x14ac:dyDescent="0.2">
      <c r="A18" s="13"/>
      <c r="D18" s="14"/>
      <c r="E18" s="15"/>
      <c r="F18" s="16" t="s">
        <v>31</v>
      </c>
      <c r="G18" s="49" t="e">
        <f ca="1">pikasTripKm()</f>
        <v>#NAME?</v>
      </c>
      <c r="H18" s="50" t="e">
        <f ca="1">pikasTripKm()</f>
        <v>#NAME?</v>
      </c>
      <c r="I18" s="13"/>
    </row>
    <row r="19" spans="1:13" x14ac:dyDescent="0.2">
      <c r="A19" s="13"/>
      <c r="D19" s="14"/>
      <c r="E19" s="15"/>
      <c r="F19" s="16" t="s">
        <v>30</v>
      </c>
      <c r="G19" s="33" t="e">
        <f ca="1">pikasTripDuration()/(24*60)</f>
        <v>#NAME?</v>
      </c>
      <c r="H19" s="34" t="e">
        <f ca="1">pikasTripDuration()/(24*60)</f>
        <v>#NAME?</v>
      </c>
      <c r="I19" s="13"/>
    </row>
    <row r="20" spans="1:13" ht="13.5" thickBot="1" x14ac:dyDescent="0.25">
      <c r="A20" s="45"/>
      <c r="B20" s="46"/>
      <c r="C20" s="46"/>
      <c r="D20" s="47"/>
      <c r="E20" s="134" t="s">
        <v>29</v>
      </c>
      <c r="F20" s="135"/>
      <c r="G20" s="53" t="e">
        <f ca="1">G18/(24*IF(G19&gt;0,G19,1))</f>
        <v>#NAME?</v>
      </c>
      <c r="H20" s="54" t="e">
        <f ca="1">H18/(24*IF(H19&gt;0,H19,1))</f>
        <v>#NAME?</v>
      </c>
      <c r="I20" s="13"/>
    </row>
    <row r="21" spans="1:13" ht="31.5" customHeight="1" x14ac:dyDescent="0.25">
      <c r="C21" s="37"/>
      <c r="E21" s="38"/>
      <c r="F21" s="38"/>
      <c r="G21" s="39"/>
      <c r="H21" s="38"/>
      <c r="I21" s="38"/>
      <c r="M21" s="40"/>
    </row>
    <row r="22" spans="1:13" ht="16.5" customHeight="1" x14ac:dyDescent="0.3">
      <c r="C22" s="41"/>
      <c r="D22" s="41"/>
      <c r="E22" s="28" t="s">
        <v>20</v>
      </c>
      <c r="F22" s="48" t="e">
        <f ca="1">F2</f>
        <v>#NAME?</v>
      </c>
      <c r="G22" s="42"/>
      <c r="H22" s="36"/>
      <c r="L22" s="43"/>
    </row>
    <row r="23" spans="1:13" ht="16.5" customHeight="1" x14ac:dyDescent="0.25">
      <c r="D23" s="30"/>
      <c r="G23" s="30"/>
      <c r="H23" s="30"/>
      <c r="I23" s="30"/>
      <c r="J23" s="30"/>
      <c r="K23" s="30"/>
      <c r="L23" s="30"/>
    </row>
    <row r="24" spans="1:13" ht="12.75" customHeight="1" thickBot="1" x14ac:dyDescent="0.25">
      <c r="J24" s="1"/>
      <c r="K24" s="1"/>
      <c r="L24" s="1"/>
    </row>
    <row r="25" spans="1:13" ht="48" customHeight="1" x14ac:dyDescent="0.2">
      <c r="A25" s="143" t="s">
        <v>0</v>
      </c>
      <c r="B25" s="136" t="s">
        <v>21</v>
      </c>
      <c r="C25" s="136" t="s">
        <v>22</v>
      </c>
      <c r="D25" s="136" t="s">
        <v>23</v>
      </c>
      <c r="E25" s="136" t="s">
        <v>24</v>
      </c>
      <c r="F25" s="136" t="s">
        <v>25</v>
      </c>
      <c r="G25" s="2" t="s">
        <v>26</v>
      </c>
      <c r="H25" s="22" t="s">
        <v>27</v>
      </c>
      <c r="I25" s="13"/>
    </row>
    <row r="26" spans="1:13" ht="13.5" thickBot="1" x14ac:dyDescent="0.25">
      <c r="A26" s="144"/>
      <c r="B26" s="137"/>
      <c r="C26" s="137"/>
      <c r="D26" s="137"/>
      <c r="E26" s="137"/>
      <c r="F26" s="137"/>
      <c r="G26" s="26">
        <v>2</v>
      </c>
      <c r="H26" s="27">
        <f>G26+2</f>
        <v>4</v>
      </c>
      <c r="I26" s="13"/>
    </row>
    <row r="27" spans="1:13" x14ac:dyDescent="0.2">
      <c r="A27" s="3">
        <v>1</v>
      </c>
      <c r="B27" s="4" t="e">
        <f t="shared" ref="B27:B36" ca="1" si="5">pikasStopName()</f>
        <v>#NAME?</v>
      </c>
      <c r="C27" s="35" t="e">
        <f t="shared" ref="C27:C36" ca="1" si="6">pikasStopKm()</f>
        <v>#NAME?</v>
      </c>
      <c r="D27" s="35" t="e">
        <f t="shared" ref="D27:D36" ca="1" si="7">OFFSET(C27,1,0)-C27</f>
        <v>#NAME?</v>
      </c>
      <c r="E27" s="29" t="e">
        <f t="shared" ref="E27:E36" ca="1" si="8">pikasStopNum()</f>
        <v>#NAME?</v>
      </c>
      <c r="F27" s="51"/>
      <c r="G27" s="5"/>
      <c r="H27" s="20"/>
      <c r="I27" s="13"/>
    </row>
    <row r="28" spans="1:13" x14ac:dyDescent="0.2">
      <c r="A28" s="3" t="e">
        <f t="shared" ref="A28:A36" ca="1" si="9">IF(B28&lt;&gt;"",OFFSET(A28,-1,0)+1,"")</f>
        <v>#NAME?</v>
      </c>
      <c r="B28" s="4" t="e">
        <f t="shared" ca="1" si="5"/>
        <v>#NAME?</v>
      </c>
      <c r="C28" s="35" t="e">
        <f t="shared" ca="1" si="6"/>
        <v>#NAME?</v>
      </c>
      <c r="D28" s="35" t="e">
        <f t="shared" ca="1" si="7"/>
        <v>#NAME?</v>
      </c>
      <c r="E28" s="29" t="e">
        <f t="shared" ca="1" si="8"/>
        <v>#NAME?</v>
      </c>
      <c r="F28" s="51"/>
      <c r="G28" s="5"/>
      <c r="H28" s="20"/>
      <c r="I28" s="13"/>
    </row>
    <row r="29" spans="1:13" x14ac:dyDescent="0.2">
      <c r="A29" s="3" t="e">
        <f t="shared" ca="1" si="9"/>
        <v>#NAME?</v>
      </c>
      <c r="B29" s="4" t="e">
        <f t="shared" ca="1" si="5"/>
        <v>#NAME?</v>
      </c>
      <c r="C29" s="35" t="e">
        <f t="shared" ca="1" si="6"/>
        <v>#NAME?</v>
      </c>
      <c r="D29" s="35" t="e">
        <f t="shared" ca="1" si="7"/>
        <v>#NAME?</v>
      </c>
      <c r="E29" s="29" t="e">
        <f t="shared" ca="1" si="8"/>
        <v>#NAME?</v>
      </c>
      <c r="F29" s="51"/>
      <c r="G29" s="5"/>
      <c r="H29" s="20"/>
      <c r="I29" s="13"/>
    </row>
    <row r="30" spans="1:13" x14ac:dyDescent="0.2">
      <c r="A30" s="3" t="e">
        <f t="shared" ca="1" si="9"/>
        <v>#NAME?</v>
      </c>
      <c r="B30" s="4" t="e">
        <f t="shared" ca="1" si="5"/>
        <v>#NAME?</v>
      </c>
      <c r="C30" s="35" t="e">
        <f t="shared" ca="1" si="6"/>
        <v>#NAME?</v>
      </c>
      <c r="D30" s="35" t="e">
        <f t="shared" ca="1" si="7"/>
        <v>#NAME?</v>
      </c>
      <c r="E30" s="29" t="e">
        <f t="shared" ca="1" si="8"/>
        <v>#NAME?</v>
      </c>
      <c r="F30" s="51"/>
      <c r="G30" s="5"/>
      <c r="H30" s="20"/>
      <c r="I30" s="13"/>
    </row>
    <row r="31" spans="1:13" x14ac:dyDescent="0.2">
      <c r="A31" s="3" t="e">
        <f t="shared" ca="1" si="9"/>
        <v>#NAME?</v>
      </c>
      <c r="B31" s="4" t="e">
        <f t="shared" ca="1" si="5"/>
        <v>#NAME?</v>
      </c>
      <c r="C31" s="35" t="e">
        <f t="shared" ca="1" si="6"/>
        <v>#NAME?</v>
      </c>
      <c r="D31" s="35" t="e">
        <f t="shared" ca="1" si="7"/>
        <v>#NAME?</v>
      </c>
      <c r="E31" s="29" t="e">
        <f t="shared" ca="1" si="8"/>
        <v>#NAME?</v>
      </c>
      <c r="F31" s="51"/>
      <c r="G31" s="5"/>
      <c r="H31" s="20"/>
      <c r="I31" s="13"/>
    </row>
    <row r="32" spans="1:13" x14ac:dyDescent="0.2">
      <c r="A32" s="3" t="e">
        <f t="shared" ca="1" si="9"/>
        <v>#NAME?</v>
      </c>
      <c r="B32" s="4" t="e">
        <f t="shared" ca="1" si="5"/>
        <v>#NAME?</v>
      </c>
      <c r="C32" s="35" t="e">
        <f t="shared" ca="1" si="6"/>
        <v>#NAME?</v>
      </c>
      <c r="D32" s="35" t="e">
        <f t="shared" ca="1" si="7"/>
        <v>#NAME?</v>
      </c>
      <c r="E32" s="29" t="e">
        <f t="shared" ca="1" si="8"/>
        <v>#NAME?</v>
      </c>
      <c r="F32" s="51"/>
      <c r="G32" s="5"/>
      <c r="H32" s="20"/>
      <c r="I32" s="13"/>
    </row>
    <row r="33" spans="1:9" x14ac:dyDescent="0.2">
      <c r="A33" s="3" t="e">
        <f t="shared" ca="1" si="9"/>
        <v>#NAME?</v>
      </c>
      <c r="B33" s="4" t="e">
        <f t="shared" ca="1" si="5"/>
        <v>#NAME?</v>
      </c>
      <c r="C33" s="35" t="e">
        <f t="shared" ca="1" si="6"/>
        <v>#NAME?</v>
      </c>
      <c r="D33" s="35" t="e">
        <f t="shared" ca="1" si="7"/>
        <v>#NAME?</v>
      </c>
      <c r="E33" s="29" t="e">
        <f t="shared" ca="1" si="8"/>
        <v>#NAME?</v>
      </c>
      <c r="F33" s="51"/>
      <c r="G33" s="5"/>
      <c r="H33" s="20"/>
      <c r="I33" s="13"/>
    </row>
    <row r="34" spans="1:9" x14ac:dyDescent="0.2">
      <c r="A34" s="3" t="e">
        <f t="shared" ca="1" si="9"/>
        <v>#NAME?</v>
      </c>
      <c r="B34" s="4" t="e">
        <f t="shared" ca="1" si="5"/>
        <v>#NAME?</v>
      </c>
      <c r="C34" s="35" t="e">
        <f t="shared" ca="1" si="6"/>
        <v>#NAME?</v>
      </c>
      <c r="D34" s="35" t="e">
        <f t="shared" ca="1" si="7"/>
        <v>#NAME?</v>
      </c>
      <c r="E34" s="29" t="e">
        <f t="shared" ca="1" si="8"/>
        <v>#NAME?</v>
      </c>
      <c r="F34" s="51"/>
      <c r="G34" s="5"/>
      <c r="H34" s="20"/>
      <c r="I34" s="13"/>
    </row>
    <row r="35" spans="1:9" x14ac:dyDescent="0.2">
      <c r="A35" s="3" t="e">
        <f t="shared" ca="1" si="9"/>
        <v>#NAME?</v>
      </c>
      <c r="B35" s="4" t="e">
        <f t="shared" ca="1" si="5"/>
        <v>#NAME?</v>
      </c>
      <c r="C35" s="35" t="e">
        <f t="shared" ca="1" si="6"/>
        <v>#NAME?</v>
      </c>
      <c r="D35" s="35" t="e">
        <f t="shared" ca="1" si="7"/>
        <v>#NAME?</v>
      </c>
      <c r="E35" s="29" t="e">
        <f t="shared" ca="1" si="8"/>
        <v>#NAME?</v>
      </c>
      <c r="F35" s="51"/>
      <c r="G35" s="5"/>
      <c r="H35" s="20"/>
      <c r="I35" s="13"/>
    </row>
    <row r="36" spans="1:9" ht="13.5" thickBot="1" x14ac:dyDescent="0.25">
      <c r="A36" s="3" t="e">
        <f t="shared" ca="1" si="9"/>
        <v>#NAME?</v>
      </c>
      <c r="B36" s="4" t="e">
        <f t="shared" ca="1" si="5"/>
        <v>#NAME?</v>
      </c>
      <c r="C36" s="35" t="e">
        <f t="shared" ca="1" si="6"/>
        <v>#NAME?</v>
      </c>
      <c r="D36" s="35" t="e">
        <f t="shared" ca="1" si="7"/>
        <v>#NAME?</v>
      </c>
      <c r="E36" s="29" t="e">
        <f t="shared" ca="1" si="8"/>
        <v>#NAME?</v>
      </c>
      <c r="F36" s="52"/>
      <c r="G36" s="6"/>
      <c r="H36" s="21"/>
      <c r="I36" s="13"/>
    </row>
    <row r="37" spans="1:9" x14ac:dyDescent="0.2">
      <c r="A37" s="7"/>
      <c r="B37" s="8"/>
      <c r="C37" s="8"/>
      <c r="D37" s="9"/>
      <c r="E37" s="10"/>
      <c r="F37" s="11" t="s">
        <v>28</v>
      </c>
      <c r="G37" s="12" t="s">
        <v>2</v>
      </c>
      <c r="H37" s="23" t="s">
        <v>2</v>
      </c>
      <c r="I37" s="13"/>
    </row>
    <row r="38" spans="1:9" x14ac:dyDescent="0.2">
      <c r="A38" s="13"/>
      <c r="D38" s="14"/>
      <c r="E38" s="15"/>
      <c r="F38" s="16" t="s">
        <v>31</v>
      </c>
      <c r="G38" s="49" t="e">
        <f ca="1">pikasTripKm()</f>
        <v>#NAME?</v>
      </c>
      <c r="H38" s="50" t="e">
        <f ca="1">pikasTripKm()</f>
        <v>#NAME?</v>
      </c>
      <c r="I38" s="13"/>
    </row>
    <row r="39" spans="1:9" x14ac:dyDescent="0.2">
      <c r="A39" s="13"/>
      <c r="D39" s="14"/>
      <c r="E39" s="15"/>
      <c r="F39" s="16" t="s">
        <v>30</v>
      </c>
      <c r="G39" s="33" t="e">
        <f ca="1">pikasTripDuration()/(24*60)</f>
        <v>#NAME?</v>
      </c>
      <c r="H39" s="34" t="e">
        <f ca="1">pikasTripDuration()/(24*60)</f>
        <v>#NAME?</v>
      </c>
      <c r="I39" s="13"/>
    </row>
    <row r="40" spans="1:9" ht="13.5" thickBot="1" x14ac:dyDescent="0.25">
      <c r="A40" s="45"/>
      <c r="B40" s="46"/>
      <c r="C40" s="46"/>
      <c r="D40" s="47"/>
      <c r="E40" s="134" t="s">
        <v>29</v>
      </c>
      <c r="F40" s="135"/>
      <c r="G40" s="53" t="e">
        <f ca="1">G38/(24*IF(G39&gt;0,G39,1))</f>
        <v>#NAME?</v>
      </c>
      <c r="H40" s="54" t="e">
        <f ca="1">H38/(24*IF(H39&gt;0,H39,1))</f>
        <v>#NAME?</v>
      </c>
      <c r="I40" s="13"/>
    </row>
  </sheetData>
  <mergeCells count="14">
    <mergeCell ref="E40:F40"/>
    <mergeCell ref="E20:F20"/>
    <mergeCell ref="E25:E26"/>
    <mergeCell ref="F25:F26"/>
    <mergeCell ref="E5:E6"/>
    <mergeCell ref="F5:F6"/>
    <mergeCell ref="A25:A26"/>
    <mergeCell ref="B25:B26"/>
    <mergeCell ref="C25:C26"/>
    <mergeCell ref="D25:D26"/>
    <mergeCell ref="A5:A6"/>
    <mergeCell ref="B5:B6"/>
    <mergeCell ref="C5:C6"/>
    <mergeCell ref="D5:D6"/>
  </mergeCells>
  <phoneticPr fontId="0" type="noConversion"/>
  <pageMargins left="0.74803149606299213" right="0.55118110236220474" top="0.39370078740157483" bottom="0.39370078740157483" header="0" footer="0"/>
  <pageSetup fitToWidth="99" fitToHeight="2" pageOrder="overThenDown" orientation="landscape" horizontalDpi="4294967293" r:id="rId1"/>
  <headerFooter alignWithMargins="0">
    <oddHeader xml:space="preserve">&amp;L&amp;"Arial,Bold Italic"&amp;12SIA "RĪGAS SATIKSME"&amp;"Arial,Regular"&amp;8
Kleistu iela 28, Rīga, LV-1067 Reģ.Nr,40003619950
Tālr.(371)7065400,fakss(371)7065402 &amp;C&amp;"Arial,Bold"&amp;16
Autobusu kustības saraksts </oddHeader>
  </headerFooter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20</vt:i4>
      </vt:variant>
    </vt:vector>
  </HeadingPairs>
  <TitlesOfParts>
    <vt:vector size="24" baseType="lpstr">
      <vt:lpstr>65B 1-5</vt:lpstr>
      <vt:lpstr>Jelgava</vt:lpstr>
      <vt:lpstr>Talava</vt:lpstr>
      <vt:lpstr>Design Ufa RUS</vt:lpstr>
      <vt:lpstr>'65B 1-5'!Print_Titles</vt:lpstr>
      <vt:lpstr>'Design Ufa RUS'!Print_Titles</vt:lpstr>
      <vt:lpstr>Jelgava!Print_Titles</vt:lpstr>
      <vt:lpstr>Talava!Print_Titles</vt:lpstr>
      <vt:lpstr>'65B 1-5'!Table1</vt:lpstr>
      <vt:lpstr>'Design Ufa RUS'!Table1</vt:lpstr>
      <vt:lpstr>Jelgava!Table1</vt:lpstr>
      <vt:lpstr>Table1</vt:lpstr>
      <vt:lpstr>'65B 1-5'!Table2</vt:lpstr>
      <vt:lpstr>'Design Ufa RUS'!Table2</vt:lpstr>
      <vt:lpstr>Jelgava!Table2</vt:lpstr>
      <vt:lpstr>Table2</vt:lpstr>
      <vt:lpstr>'65B 1-5'!TimeTable1</vt:lpstr>
      <vt:lpstr>'Design Ufa RUS'!TimeTable1</vt:lpstr>
      <vt:lpstr>Jelgava!TimeTable1</vt:lpstr>
      <vt:lpstr>TimeTable1</vt:lpstr>
      <vt:lpstr>'65B 1-5'!TimeTable2</vt:lpstr>
      <vt:lpstr>'Design Ufa RUS'!TimeTable2</vt:lpstr>
      <vt:lpstr>Jelgava!TimeTable2</vt:lpstr>
      <vt:lpstr>TimeTable2</vt:lpstr>
    </vt:vector>
  </TitlesOfParts>
  <Manager>Romas Mickus</Manager>
  <Company>UAB Merakas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01b-Schedule for line, version 1.3.0724</dc:title>
  <dc:subject>Pikas reports</dc:subject>
  <dc:creator>Evaldas Jadenkus</dc:creator>
  <cp:lastModifiedBy>Katrin Hanko</cp:lastModifiedBy>
  <cp:lastPrinted>2011-03-04T12:47:09Z</cp:lastPrinted>
  <dcterms:created xsi:type="dcterms:W3CDTF">2003-02-27T16:16:01Z</dcterms:created>
  <dcterms:modified xsi:type="dcterms:W3CDTF">2023-08-17T09:11:19Z</dcterms:modified>
</cp:coreProperties>
</file>